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40" windowHeight="11760"/>
  </bookViews>
  <sheets>
    <sheet name="Титульний лист" sheetId="6" r:id="rId1"/>
    <sheet name="І Фін результат" sheetId="1" r:id="rId2"/>
    <sheet name="ІІ Розр з бюджетом" sheetId="2" r:id="rId3"/>
    <sheet name="ІІІ Рух грошових коштів" sheetId="3" r:id="rId4"/>
    <sheet name="ІV Кап інвестиції" sheetId="4" r:id="rId5"/>
    <sheet name="V ОП" sheetId="5" r:id="rId6"/>
  </sheets>
  <calcPr calcId="114210"/>
</workbook>
</file>

<file path=xl/calcChain.xml><?xml version="1.0" encoding="utf-8"?>
<calcChain xmlns="http://schemas.openxmlformats.org/spreadsheetml/2006/main">
  <c r="G16" i="3"/>
  <c r="G17"/>
  <c r="G18"/>
  <c r="G20"/>
  <c r="G24"/>
  <c r="G19"/>
  <c r="G15"/>
  <c r="H16"/>
  <c r="H17"/>
  <c r="H18"/>
  <c r="H20"/>
  <c r="H24"/>
  <c r="H19"/>
  <c r="H15"/>
  <c r="F29"/>
  <c r="F31" i="2"/>
  <c r="F35" i="3"/>
  <c r="F41" i="2"/>
  <c r="F39" i="3"/>
  <c r="F30"/>
  <c r="F39" i="2"/>
  <c r="F40" i="3"/>
  <c r="F28"/>
  <c r="G29"/>
  <c r="G31" i="2"/>
  <c r="G35" i="3"/>
  <c r="G41" i="2"/>
  <c r="G39" i="3"/>
  <c r="G30"/>
  <c r="G39" i="2"/>
  <c r="G40" i="3"/>
  <c r="G28"/>
  <c r="H29"/>
  <c r="H31" i="2"/>
  <c r="H35" i="3"/>
  <c r="H41" i="2"/>
  <c r="H39" i="3"/>
  <c r="H30"/>
  <c r="H39" i="2"/>
  <c r="H40" i="3"/>
  <c r="H28"/>
  <c r="I29"/>
  <c r="I31" i="2"/>
  <c r="I35" i="3"/>
  <c r="I41" i="2"/>
  <c r="I39" i="3"/>
  <c r="I30"/>
  <c r="I39" i="2"/>
  <c r="I40" i="3"/>
  <c r="I28"/>
  <c r="E28"/>
  <c r="D15"/>
  <c r="F16"/>
  <c r="F17"/>
  <c r="F18"/>
  <c r="F20"/>
  <c r="F24"/>
  <c r="F19"/>
  <c r="F15"/>
  <c r="I16"/>
  <c r="I17"/>
  <c r="I18"/>
  <c r="I20"/>
  <c r="I24"/>
  <c r="I19"/>
  <c r="I15"/>
  <c r="E15"/>
  <c r="I9" i="1"/>
  <c r="H9"/>
  <c r="G9"/>
  <c r="E9"/>
  <c r="F9"/>
  <c r="E16" i="3"/>
  <c r="E19"/>
  <c r="E18"/>
  <c r="E94" i="1"/>
  <c r="E95"/>
  <c r="E92"/>
  <c r="I51"/>
  <c r="E51"/>
  <c r="H51"/>
  <c r="G51"/>
  <c r="F51"/>
  <c r="E57"/>
  <c r="E56"/>
  <c r="E13"/>
  <c r="E99"/>
  <c r="D15" i="5"/>
  <c r="D17"/>
  <c r="D24"/>
  <c r="F19" i="1"/>
  <c r="G19"/>
  <c r="H19"/>
  <c r="I19"/>
  <c r="E20"/>
  <c r="F82"/>
  <c r="G82"/>
  <c r="H82"/>
  <c r="I82"/>
  <c r="C51"/>
  <c r="C29"/>
  <c r="F29"/>
  <c r="E10"/>
  <c r="F95"/>
  <c r="E13" i="4"/>
  <c r="C82" i="1"/>
  <c r="G25" i="3"/>
  <c r="G42"/>
  <c r="H42"/>
  <c r="I42"/>
  <c r="F42"/>
  <c r="E42"/>
  <c r="C42"/>
  <c r="H25"/>
  <c r="I25"/>
  <c r="F25"/>
  <c r="D25"/>
  <c r="C25"/>
  <c r="D9" i="1"/>
  <c r="D94"/>
  <c r="E17"/>
  <c r="C9"/>
  <c r="E83"/>
  <c r="E85"/>
  <c r="E87"/>
  <c r="E86"/>
  <c r="D82"/>
  <c r="D77"/>
  <c r="C77"/>
  <c r="C94"/>
  <c r="G77"/>
  <c r="H77"/>
  <c r="I77"/>
  <c r="I94"/>
  <c r="F77"/>
  <c r="E81"/>
  <c r="E80"/>
  <c r="D7" i="4"/>
  <c r="D42" i="3"/>
  <c r="D28"/>
  <c r="D32"/>
  <c r="E82" i="1"/>
  <c r="H94"/>
  <c r="G94"/>
  <c r="F94"/>
  <c r="E24" i="3"/>
  <c r="D51" i="1"/>
  <c r="D29"/>
  <c r="B22" i="5"/>
  <c r="B14"/>
  <c r="C7" i="4"/>
  <c r="C32" i="3"/>
  <c r="D98" i="1"/>
  <c r="D97"/>
  <c r="F98"/>
  <c r="F97"/>
  <c r="C15" i="3"/>
  <c r="E27"/>
  <c r="E25"/>
  <c r="C18" i="5"/>
  <c r="D18"/>
  <c r="B18"/>
  <c r="E10" i="4"/>
  <c r="G54" i="3"/>
  <c r="G9" i="4"/>
  <c r="G7"/>
  <c r="H54" i="3"/>
  <c r="H9" i="4"/>
  <c r="H7"/>
  <c r="I54" i="3"/>
  <c r="I9" i="4"/>
  <c r="I7"/>
  <c r="F54" i="3"/>
  <c r="F9" i="4"/>
  <c r="E26" i="3"/>
  <c r="E22"/>
  <c r="B25" i="5"/>
  <c r="B24"/>
  <c r="B23"/>
  <c r="B15"/>
  <c r="B16"/>
  <c r="B17"/>
  <c r="E47" i="1"/>
  <c r="E36"/>
  <c r="C19"/>
  <c r="C95"/>
  <c r="D19"/>
  <c r="E75"/>
  <c r="E79"/>
  <c r="E11"/>
  <c r="D101"/>
  <c r="D100"/>
  <c r="E53"/>
  <c r="F7" i="4"/>
  <c r="E7"/>
  <c r="E9"/>
  <c r="D95" i="1"/>
  <c r="D103"/>
  <c r="D104"/>
  <c r="D31" i="2"/>
  <c r="D30"/>
  <c r="C91" i="1"/>
  <c r="C28" i="3"/>
  <c r="F28" i="1"/>
  <c r="D28"/>
  <c r="D25" i="5"/>
  <c r="C25"/>
  <c r="C24"/>
  <c r="D23"/>
  <c r="C23"/>
  <c r="C17"/>
  <c r="D16"/>
  <c r="C16"/>
  <c r="C15"/>
  <c r="D10"/>
  <c r="D14"/>
  <c r="C10"/>
  <c r="C14"/>
  <c r="B10"/>
  <c r="D22"/>
  <c r="C22"/>
  <c r="H53" i="3"/>
  <c r="G53"/>
  <c r="E54"/>
  <c r="E53"/>
  <c r="C53"/>
  <c r="I53"/>
  <c r="D53"/>
  <c r="E20"/>
  <c r="E17"/>
  <c r="C37" i="2"/>
  <c r="D37"/>
  <c r="C30"/>
  <c r="E102" i="1"/>
  <c r="I101"/>
  <c r="H101"/>
  <c r="G101"/>
  <c r="F101"/>
  <c r="C101"/>
  <c r="I100"/>
  <c r="H100"/>
  <c r="G100"/>
  <c r="F100"/>
  <c r="C100"/>
  <c r="I98"/>
  <c r="I97"/>
  <c r="H98"/>
  <c r="H97"/>
  <c r="G98"/>
  <c r="G97"/>
  <c r="C98"/>
  <c r="C97"/>
  <c r="E78"/>
  <c r="E77"/>
  <c r="E71"/>
  <c r="E70"/>
  <c r="E60"/>
  <c r="E59"/>
  <c r="E58"/>
  <c r="E55"/>
  <c r="E54"/>
  <c r="E38"/>
  <c r="E37"/>
  <c r="E35"/>
  <c r="E33"/>
  <c r="E24"/>
  <c r="E23"/>
  <c r="E19"/>
  <c r="C28"/>
  <c r="E14"/>
  <c r="E12"/>
  <c r="H28"/>
  <c r="F103"/>
  <c r="F104"/>
  <c r="F91"/>
  <c r="C103"/>
  <c r="C104"/>
  <c r="D91"/>
  <c r="D88"/>
  <c r="G29"/>
  <c r="H29"/>
  <c r="H95"/>
  <c r="H103"/>
  <c r="H104"/>
  <c r="I29"/>
  <c r="I95"/>
  <c r="I103"/>
  <c r="I104"/>
  <c r="E39" i="2"/>
  <c r="E40" i="3"/>
  <c r="F53"/>
  <c r="E101" i="1"/>
  <c r="E98"/>
  <c r="E97"/>
  <c r="E100"/>
  <c r="G28"/>
  <c r="I28"/>
  <c r="F32" i="3"/>
  <c r="G95" i="1"/>
  <c r="G103"/>
  <c r="G104"/>
  <c r="E29"/>
  <c r="E91"/>
  <c r="I91"/>
  <c r="I92"/>
  <c r="H91"/>
  <c r="H88"/>
  <c r="E29" i="3"/>
  <c r="I37" i="2"/>
  <c r="I30"/>
  <c r="H37"/>
  <c r="H30"/>
  <c r="G30"/>
  <c r="G37"/>
  <c r="F30"/>
  <c r="E31"/>
  <c r="E41"/>
  <c r="E37"/>
  <c r="F37"/>
  <c r="D92" i="1"/>
  <c r="E28"/>
  <c r="C92"/>
  <c r="F92"/>
  <c r="F88"/>
  <c r="G91"/>
  <c r="G88"/>
  <c r="I88"/>
  <c r="E88"/>
  <c r="E103"/>
  <c r="E104"/>
  <c r="H32" i="3"/>
  <c r="G32"/>
  <c r="E39"/>
  <c r="I32"/>
  <c r="E35"/>
  <c r="E30" i="2"/>
  <c r="C88" i="1"/>
  <c r="E30" i="3"/>
  <c r="E32"/>
</calcChain>
</file>

<file path=xl/sharedStrings.xml><?xml version="1.0" encoding="utf-8"?>
<sst xmlns="http://schemas.openxmlformats.org/spreadsheetml/2006/main" count="358" uniqueCount="279">
  <si>
    <t>Таблиця 1</t>
  </si>
  <si>
    <t>I. Формування фінансових результатів</t>
  </si>
  <si>
    <t>Найменування показника</t>
  </si>
  <si>
    <t xml:space="preserve">Код рядка </t>
  </si>
  <si>
    <t xml:space="preserve">Фінансовий план поточного року  </t>
  </si>
  <si>
    <t>Плановий рік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</si>
  <si>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</si>
  <si>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</si>
  <si>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</si>
  <si>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</si>
  <si>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</si>
  <si>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Доходи і витрати (деталізація)</t>
  </si>
  <si>
    <t>Чистий дохід від реалізації продукції (товарів, робіт, послуг)</t>
  </si>
  <si>
    <t>1000/1</t>
  </si>
  <si>
    <t>1000/2</t>
  </si>
  <si>
    <t>Дохід з місцевого бюджету цільового фінансування на оплату комунальних послуг та енергоносіїв</t>
  </si>
  <si>
    <t>1000/3</t>
  </si>
  <si>
    <t>Дохід з місцевого бюджету за  цільовими програмами ( пільгові медикаменти, та спеціальне харчування)</t>
  </si>
  <si>
    <t>1000/4</t>
  </si>
  <si>
    <t>Собівартість реалізованої продукції (товарів, робіт, послуг)</t>
  </si>
  <si>
    <t xml:space="preserve">Витрати на паливо </t>
  </si>
  <si>
    <t>Витрати на електроенергію</t>
  </si>
  <si>
    <t>Витрати на оплату праці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</si>
  <si>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</si>
  <si>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</si>
  <si>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</si>
  <si>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</si>
  <si>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</si>
  <si>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</si>
  <si>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</si>
  <si>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</si>
  <si>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</si>
  <si>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</si>
  <si>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</si>
  <si>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</si>
  <si>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</si>
  <si>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</si>
  <si>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</si>
  <si>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</si>
  <si>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</si>
  <si>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</si>
  <si>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</si>
  <si>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</si>
  <si>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</si>
  <si>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</si>
  <si>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</si>
  <si>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</si>
  <si>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</si>
  <si>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</si>
  <si>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</si>
  <si>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</si>
  <si>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</si>
  <si>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медикаменти та перевязувальні матеріали</t>
  </si>
  <si>
    <t>1051/1</t>
  </si>
  <si>
    <t>Предмети, матеріали, обладнання та інвентар</t>
  </si>
  <si>
    <t>1051/2</t>
  </si>
  <si>
    <t>витрати на оплату послуг в т.ч. (встановлення та  обслуговування бух програми,відшкод лаб послуг,ремонт авто,компютерної техніки,звязку , охорони тощо)</t>
  </si>
  <si>
    <t>1051/3</t>
  </si>
  <si>
    <t>Медікс</t>
  </si>
  <si>
    <t>1051/4</t>
  </si>
  <si>
    <t>1051/5</t>
  </si>
  <si>
    <t xml:space="preserve">  </t>
  </si>
  <si>
    <t xml:space="preserve">Витрати на відшкодування коштів для пільгових катег населення "Пільгові медикаменти" та спеціального лікувального харчування </t>
  </si>
  <si>
    <t>1051/6</t>
  </si>
  <si>
    <t>Інші витрати (пені, штрафи)</t>
  </si>
  <si>
    <t>1051/7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</si>
  <si>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</si>
  <si>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</si>
  <si>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</si>
  <si>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</si>
  <si>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</si>
  <si>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</si>
  <si>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 (Амортизація основних засобів і нематеріальних активів)</t>
  </si>
  <si>
    <t>інші операційні витрати (амортизація основних засобів і нематеріальних активів загальногосподарського призначення)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</si>
  <si>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</si>
  <si>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</si>
  <si>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</si>
  <si>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Фінансові витрати (розшифрувати)</t>
  </si>
  <si>
    <t>Інші доходи (розшифрувати)</t>
  </si>
  <si>
    <t>Дохід з місцевого бюджету за  цільовими програмами (туберкулін)</t>
  </si>
  <si>
    <t>Витрати за  цільовими програмами (туберкулін)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</si>
  <si>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</si>
  <si>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</si>
  <si>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</si>
  <si>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</si>
  <si>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</si>
  <si>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</si>
  <si>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</si>
  <si>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</si>
  <si>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</si>
  <si>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</si>
  <si>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</si>
  <si>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</si>
  <si>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</si>
  <si>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</si>
  <si>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Усього</t>
  </si>
  <si>
    <t xml:space="preserve">                 (підпис)</t>
  </si>
  <si>
    <t xml:space="preserve">(ініціали, прізвище)    </t>
  </si>
  <si>
    <t>Таблиця 2</t>
  </si>
  <si>
    <t>IІ. Розрахунки з бюджетом</t>
  </si>
  <si>
    <t>Фінансовий 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</si>
  <si>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</si>
  <si>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</si>
  <si>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</si>
  <si>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</si>
  <si>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</si>
  <si>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</si>
  <si>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</si>
  <si>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</si>
  <si>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</si>
  <si>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</si>
  <si>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</si>
  <si>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</si>
  <si>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</si>
  <si>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</si>
  <si>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</si>
  <si>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</si>
  <si>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</si>
  <si>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</si>
  <si>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</si>
  <si>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</si>
  <si>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</si>
  <si>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</si>
  <si>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</si>
  <si>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</si>
  <si>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Військовий 1,5%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</si>
  <si>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</si>
  <si>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</si>
  <si>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</si>
  <si>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Таблиця 3</t>
  </si>
  <si>
    <t>ІІІ. Рух грошових коштів</t>
  </si>
  <si>
    <t>Код рядка</t>
  </si>
  <si>
    <t>План поточного року</t>
  </si>
  <si>
    <t>І. Рух коштів у результаті операційної діяльності</t>
  </si>
  <si>
    <t xml:space="preserve">Надходження грошових коштів від операційної діяльності 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</si>
  <si>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</si>
  <si>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</si>
  <si>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</si>
  <si>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 (розшифрувати)</t>
  </si>
  <si>
    <t>Надходження авансів від покупців і замовників</t>
  </si>
  <si>
    <t>Отримання коштів за короткостроковими зобов'язаннями</t>
  </si>
  <si>
    <r>
      <t>Інші надходження (розшифрувати)</t>
    </r>
    <r>
      <rPr>
        <i/>
        <sz val="10"/>
        <rFont val="Times New Roman"/>
        <family val="1"/>
        <charset val="204"/>
      </rPr>
      <t xml:space="preserve"> </t>
    </r>
  </si>
  <si>
    <t>3060/1</t>
  </si>
  <si>
    <t>3060/2</t>
  </si>
  <si>
    <t>3060/3</t>
  </si>
  <si>
    <t>Дохід з місцевого бюджету за  цільовими програмами ( пільгові медикаменти)</t>
  </si>
  <si>
    <t>3060/4</t>
  </si>
  <si>
    <t>Інші надходження (капітальні видатки)</t>
  </si>
  <si>
    <t>3060/5</t>
  </si>
  <si>
    <t>3060/6</t>
  </si>
  <si>
    <t>Інші надходження, у тому числі: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</si>
  <si>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</si>
  <si>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</si>
  <si>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</si>
  <si>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</t>
  </si>
  <si>
    <t>Зобов’язання з податків, зборів та інших обов’язкових платежів, у тому числі:</t>
  </si>
  <si>
    <t xml:space="preserve">податок на прибуток </t>
  </si>
  <si>
    <t>податок на додану вартість</t>
  </si>
  <si>
    <t>інші обов’язкові платежі, у т. ч.:</t>
  </si>
  <si>
    <t>відрахування частини чистого прибутку до бюджету</t>
  </si>
  <si>
    <t>3144/1</t>
  </si>
  <si>
    <t>інші платежі (розшифрувати)</t>
  </si>
  <si>
    <t>3150/1</t>
  </si>
  <si>
    <t>3150/2</t>
  </si>
  <si>
    <t>Повернення коштів до бюджету</t>
  </si>
  <si>
    <t>Чистий рух коштів від операційної діяльності</t>
  </si>
  <si>
    <t>II. Рух коштів у результаті інвестиційної діяльності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</si>
  <si>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</si>
  <si>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</si>
  <si>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</si>
  <si>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Видатки грошових коштів від інвестиційної діяльності </t>
  </si>
  <si>
    <r>
      <t>Придбання (створення) основних засобів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</si>
  <si>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</si>
  <si>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0"/>
        <rFont val="Times New Roman"/>
        <family val="1"/>
        <charset val="204"/>
      </rPr>
      <t xml:space="preserve"> </t>
    </r>
  </si>
  <si>
    <t>Чистий рух коштів від інвестиційної діяльності </t>
  </si>
  <si>
    <t>Чистий грошовий потік</t>
  </si>
  <si>
    <t>Залишок коштів на початок періоду</t>
  </si>
  <si>
    <t>Залишок коштів на кінець періоду</t>
  </si>
  <si>
    <t xml:space="preserve">                           (посада)</t>
  </si>
  <si>
    <t>(підпис)</t>
  </si>
  <si>
    <t xml:space="preserve"> (ініціали, прізвище)    </t>
  </si>
  <si>
    <t>Таблиця 4</t>
  </si>
  <si>
    <t xml:space="preserve">IV. Капітальні інвестиції 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</si>
  <si>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</si>
  <si>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</si>
  <si>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</si>
  <si>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</si>
  <si>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</si>
  <si>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</si>
  <si>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</si>
  <si>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</si>
  <si>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                          (посада)</t>
  </si>
  <si>
    <t>Таблиця 5</t>
  </si>
  <si>
    <r>
      <t>V</t>
    </r>
    <r>
      <rPr>
        <b/>
        <sz val="12"/>
        <rFont val="Arial Cyr"/>
        <charset val="204"/>
      </rPr>
      <t xml:space="preserve">. </t>
    </r>
    <r>
      <rPr>
        <b/>
        <sz val="12"/>
        <rFont val="Times New Roman"/>
        <family val="1"/>
        <charset val="204"/>
      </rPr>
      <t>Дані про персонал та витрати на оплату праці</t>
    </r>
  </si>
  <si>
    <t>Фінансовий план
поточного року</t>
  </si>
  <si>
    <t>Плановий рік</t>
  </si>
  <si>
    <r>
      <t xml:space="preserve">Середня кількість працівників </t>
    </r>
    <r>
      <rPr>
        <sz val="11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1"/>
        <rFont val="Times New Roman"/>
        <family val="1"/>
        <charset val="204"/>
      </rPr>
      <t>, у тому числі:</t>
    </r>
  </si>
  <si>
    <t>директор</t>
  </si>
  <si>
    <t>адміністративно-управлінський персонал</t>
  </si>
  <si>
    <t>працівники</t>
  </si>
  <si>
    <t>Фонд оплати праці, тис. грн, у тому числі:</t>
  </si>
  <si>
    <t>Середньомісячна заробітна плата одного працівника (грн), усього,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</si>
  <si>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</si>
  <si>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</si>
  <si>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>Додаток 1</t>
  </si>
  <si>
    <t xml:space="preserve">до порядку складання, затвердження та контролю виконання фінансових планів комунальних підприємств територіальної громади міста </t>
  </si>
  <si>
    <t>ЗАТВЕРДЖЕНО</t>
  </si>
  <si>
    <t>__________________________________</t>
  </si>
  <si>
    <t>___.___.______</t>
  </si>
  <si>
    <t>№ ___/_______</t>
  </si>
  <si>
    <t>коди</t>
  </si>
  <si>
    <t>рік</t>
  </si>
  <si>
    <t xml:space="preserve">Підприємство  </t>
  </si>
  <si>
    <t>Комунальне некомерційне підприємство Нетішинської  міської ради "Центр первинної медико-санітарної допомоги"</t>
  </si>
  <si>
    <t xml:space="preserve">за ЄДПОУ </t>
  </si>
  <si>
    <t xml:space="preserve">Організаційно-правова форма </t>
  </si>
  <si>
    <t>за КОПФГ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</si>
  <si>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</si>
  <si>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</si>
  <si>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</si>
  <si>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</si>
  <si>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86.21</t>
  </si>
  <si>
    <t>Одиниця виміру: тис. гривень</t>
  </si>
  <si>
    <t>Форма власності</t>
  </si>
  <si>
    <t>Комунальна</t>
  </si>
  <si>
    <t>Чисельність працівників</t>
  </si>
  <si>
    <t xml:space="preserve">Місцезнаходження  </t>
  </si>
  <si>
    <t>вул. Лісова ,1</t>
  </si>
  <si>
    <t xml:space="preserve">Телефон </t>
  </si>
  <si>
    <t xml:space="preserve">Прізвище та ініціали керівника  </t>
  </si>
  <si>
    <t xml:space="preserve">Факт минулого року </t>
  </si>
  <si>
    <t>Дохід з місцевого бюджету за  цільовими програмами (забезпечення осіб з інвалідністю та дітей слуховими апаратами)</t>
  </si>
  <si>
    <t>1000/5</t>
  </si>
  <si>
    <t>Витрати з місцевого бюджету за  цільовими програмами (забезпечення осіб з інвалідністю та дітей слуховими апаратами)</t>
  </si>
  <si>
    <t>Дохід з місцевого бюджету за  цільовими програмами (оздоровлення КФКВ 0213140)</t>
  </si>
  <si>
    <t>Витрати з місцевого бюджету за  цільовими програмами (оздоровлення КФКВ 0213140)</t>
  </si>
  <si>
    <t>Інші фінансові доходи (відсотки по депозиту)</t>
  </si>
  <si>
    <t>1150/1</t>
  </si>
  <si>
    <t>1150/2</t>
  </si>
  <si>
    <t>1150/3</t>
  </si>
  <si>
    <t>1150/4</t>
  </si>
  <si>
    <t>1160/2</t>
  </si>
  <si>
    <t>1160/4</t>
  </si>
  <si>
    <t>1160/5</t>
  </si>
  <si>
    <t xml:space="preserve">                   (посада)</t>
  </si>
  <si>
    <t xml:space="preserve">                  (посада)</t>
  </si>
  <si>
    <t xml:space="preserve">                 (посада)</t>
  </si>
  <si>
    <t>2133/1</t>
  </si>
  <si>
    <t>Наталія ЧЕРВІНСЬКА</t>
  </si>
  <si>
    <r>
      <t xml:space="preserve"> ФІНАНСОВИЙ ПЛАН ПІДПРИЄМСТВА НА </t>
    </r>
    <r>
      <rPr>
        <b/>
        <sz val="16"/>
        <color indexed="8"/>
        <rFont val="Times New Roman"/>
        <family val="1"/>
        <charset val="204"/>
      </rPr>
      <t>___2022__</t>
    </r>
    <r>
      <rPr>
        <b/>
        <sz val="12"/>
        <color indexed="8"/>
        <rFont val="Times New Roman"/>
        <family val="1"/>
        <charset val="204"/>
      </rPr>
      <t xml:space="preserve"> рік</t>
    </r>
  </si>
  <si>
    <t>Т.в.о.директора</t>
  </si>
  <si>
    <t>Наталія  ЧЕРВІНСЬКА</t>
  </si>
  <si>
    <t>Дохід з місцевого бюджету за  цільовими програмами (забезпечення засобами на боротьбу з COVID-19)</t>
  </si>
  <si>
    <t>Дохід від депозитів</t>
  </si>
  <si>
    <t>Надходження з обласного бюджету (централізовані закупівлі)</t>
  </si>
  <si>
    <t>Надходження з державного бюджету (централізовані закупівлі)</t>
  </si>
  <si>
    <t>Витрати з обласного бюджету (централізовані закупівлі)</t>
  </si>
  <si>
    <t>Витрати з державного бюджету (централізовані закупівлі)</t>
  </si>
  <si>
    <t>Дохід з спеціального фонду місцевого бюджету "Капітальні трансферти підприємствам (установам, організаціям)" на придбання металевого пандуса</t>
  </si>
  <si>
    <t>1000/6</t>
  </si>
  <si>
    <t>1000/7</t>
  </si>
  <si>
    <t>1000/8</t>
  </si>
  <si>
    <t xml:space="preserve">Дохід з місцевого бюджету цільового фінансування на оплату комунальних послуг та енергоносіїв, внесків на утримання майна (будинку та прибудинкової території)
</t>
  </si>
  <si>
    <t xml:space="preserve">Витрати на оплату комунальних послуг та енергоносіїв, внесків на утримання майна (будинку та прибудинкової території)
</t>
  </si>
  <si>
    <t xml:space="preserve">Витрати з спеціального фонду місцевого бюджету "Капітальні трансферти підприємствам (установам, організаціям)" на придбання металевого пандуса
</t>
  </si>
  <si>
    <t>Інші операційні доходи (кошти від НСЗУ )</t>
  </si>
  <si>
    <t>Інші операційні доходи (кошти від платних послуг)</t>
  </si>
  <si>
    <t>Інші витрати (капітальні видатки в в.ч. капітальний ремонт по Незалежності, 31)</t>
  </si>
  <si>
    <t>1051/8</t>
  </si>
  <si>
    <t>1051/9</t>
  </si>
  <si>
    <t>Дохід за  цільовими програмами (туберкулін)</t>
  </si>
  <si>
    <t>Витрати на сировину та основні матеріали  (медикаменти та перевязувальні матеріали)</t>
  </si>
  <si>
    <t>1000/9</t>
  </si>
  <si>
    <t>Дохід з місцевого бюджету цільового фінансування на оплату  внесків на утримання майна (будинку та прибудинкової території)</t>
  </si>
  <si>
    <t xml:space="preserve">Витрати на оплату , внесків на утримання майна (будинку та прибудинкової території)
</t>
  </si>
  <si>
    <t>1051/10</t>
  </si>
  <si>
    <t>3060/7</t>
  </si>
  <si>
    <t>3060/8</t>
  </si>
  <si>
    <t>3060/9</t>
  </si>
</sst>
</file>

<file path=xl/styles.xml><?xml version="1.0" encoding="utf-8"?>
<styleSheet xmlns="http://schemas.openxmlformats.org/spreadsheetml/2006/main">
  <numFmts count="6">
    <numFmt numFmtId="164" formatCode="_(* #,##0_);_(* \(#,##0\);_(* &quot;-&quot;_);_(@_)"/>
    <numFmt numFmtId="165" formatCode="#,##0.0"/>
    <numFmt numFmtId="166" formatCode="0.00_ ;[Red]\-0.00\ "/>
    <numFmt numFmtId="167" formatCode="0.0"/>
    <numFmt numFmtId="168" formatCode="_(* #,##0.00_);_(* \(#,##0.00\);_(* &quot;-&quot;_);_(@_)"/>
    <numFmt numFmtId="169" formatCode="0_ ;[Red]\-0\ "/>
  </numFmts>
  <fonts count="36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4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0" fillId="0" borderId="0"/>
  </cellStyleXfs>
  <cellXfs count="234">
    <xf numFmtId="0" fontId="0" fillId="0" borderId="0" xfId="0"/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 applyProtection="1">
      <alignment horizontal="right" vertical="center"/>
      <protection locked="0"/>
    </xf>
    <xf numFmtId="1" fontId="7" fillId="0" borderId="4" xfId="0" applyNumberFormat="1" applyFont="1" applyFill="1" applyBorder="1" applyAlignment="1" applyProtection="1">
      <alignment horizontal="right" vertical="center"/>
      <protection locked="0"/>
    </xf>
    <xf numFmtId="1" fontId="9" fillId="0" borderId="5" xfId="0" applyNumberFormat="1" applyFont="1" applyFill="1" applyBorder="1" applyAlignment="1">
      <alignment horizontal="right" vertical="center"/>
    </xf>
    <xf numFmtId="1" fontId="9" fillId="0" borderId="5" xfId="0" applyNumberFormat="1" applyFont="1" applyFill="1" applyBorder="1" applyAlignment="1" applyProtection="1">
      <alignment horizontal="right" vertical="center"/>
      <protection locked="0"/>
    </xf>
    <xf numFmtId="1" fontId="9" fillId="0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/>
    <xf numFmtId="0" fontId="9" fillId="0" borderId="1" xfId="0" quotePrefix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8" xfId="0" applyFont="1" applyFill="1" applyBorder="1" applyAlignment="1">
      <alignment horizontal="left" vertical="center" wrapText="1"/>
    </xf>
    <xf numFmtId="1" fontId="7" fillId="0" borderId="9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7" fillId="0" borderId="1" xfId="0" applyFont="1" applyFill="1" applyBorder="1" applyAlignment="1">
      <alignment horizontal="left" vertical="center" wrapText="1" shrinkToFi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/>
    </xf>
    <xf numFmtId="1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5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/>
    <xf numFmtId="0" fontId="16" fillId="0" borderId="0" xfId="0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20" fillId="0" borderId="1" xfId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1" fontId="17" fillId="0" borderId="0" xfId="0" applyNumberFormat="1" applyFont="1" applyFill="1"/>
    <xf numFmtId="0" fontId="16" fillId="0" borderId="0" xfId="1" applyFont="1" applyFill="1" applyBorder="1" applyAlignment="1">
      <alignment horizontal="left" vertical="center" wrapText="1"/>
    </xf>
    <xf numFmtId="165" fontId="16" fillId="0" borderId="0" xfId="1" applyNumberFormat="1" applyFont="1" applyFill="1" applyBorder="1" applyAlignment="1">
      <alignment horizontal="center" vertical="center" wrapText="1"/>
    </xf>
    <xf numFmtId="165" fontId="16" fillId="0" borderId="0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quotePrefix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right" vertical="center"/>
    </xf>
    <xf numFmtId="1" fontId="9" fillId="3" borderId="2" xfId="0" applyNumberFormat="1" applyFont="1" applyFill="1" applyBorder="1" applyAlignment="1">
      <alignment horizontal="right" vertical="center"/>
    </xf>
    <xf numFmtId="1" fontId="7" fillId="3" borderId="1" xfId="0" applyNumberFormat="1" applyFont="1" applyFill="1" applyBorder="1" applyAlignment="1">
      <alignment horizontal="right" vertical="center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1" fontId="7" fillId="0" borderId="5" xfId="0" applyNumberFormat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left" vertical="center" wrapText="1"/>
    </xf>
    <xf numFmtId="0" fontId="9" fillId="0" borderId="7" xfId="0" quotePrefix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6" fillId="0" borderId="1" xfId="0" quotePrefix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ill="1" applyBorder="1"/>
    <xf numFmtId="0" fontId="26" fillId="0" borderId="0" xfId="0" applyFont="1" applyAlignment="1">
      <alignment vertical="center"/>
    </xf>
    <xf numFmtId="0" fontId="27" fillId="0" borderId="0" xfId="0" applyFont="1"/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4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4" fillId="0" borderId="19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30" fillId="0" borderId="13" xfId="0" applyFont="1" applyBorder="1" applyAlignment="1">
      <alignment vertical="center" wrapText="1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1" fontId="9" fillId="0" borderId="2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center" vertical="center" wrapText="1"/>
    </xf>
    <xf numFmtId="168" fontId="1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7" fillId="0" borderId="0" xfId="0" applyNumberFormat="1" applyFont="1" applyFill="1" applyBorder="1" applyAlignment="1">
      <alignment horizontal="right" vertical="center"/>
    </xf>
    <xf numFmtId="0" fontId="22" fillId="0" borderId="1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7" xfId="0" quotePrefix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right" vertical="center"/>
    </xf>
    <xf numFmtId="1" fontId="7" fillId="0" borderId="5" xfId="0" applyNumberFormat="1" applyFont="1" applyFill="1" applyBorder="1" applyAlignment="1" applyProtection="1">
      <alignment horizontal="right" vertical="center"/>
      <protection locked="0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right" vertical="center"/>
      <protection locked="0"/>
    </xf>
    <xf numFmtId="1" fontId="33" fillId="0" borderId="1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 applyProtection="1">
      <alignment horizontal="right" vertical="center"/>
      <protection locked="0"/>
    </xf>
    <xf numFmtId="169" fontId="16" fillId="0" borderId="1" xfId="0" applyNumberFormat="1" applyFont="1" applyFill="1" applyBorder="1" applyAlignment="1">
      <alignment horizontal="center" vertical="center" wrapText="1"/>
    </xf>
    <xf numFmtId="169" fontId="7" fillId="0" borderId="9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 applyProtection="1">
      <alignment horizontal="right" vertical="center"/>
      <protection locked="0"/>
    </xf>
    <xf numFmtId="3" fontId="9" fillId="0" borderId="1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1" fillId="0" borderId="1" xfId="0" applyNumberFormat="1" applyFont="1" applyFill="1" applyBorder="1"/>
    <xf numFmtId="3" fontId="32" fillId="0" borderId="1" xfId="0" applyNumberFormat="1" applyFont="1" applyFill="1" applyBorder="1"/>
    <xf numFmtId="1" fontId="34" fillId="0" borderId="1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23" xfId="2" applyFont="1" applyFill="1" applyBorder="1" applyAlignment="1">
      <alignment horizontal="left" vertical="center" wrapText="1"/>
    </xf>
    <xf numFmtId="1" fontId="7" fillId="0" borderId="24" xfId="0" applyNumberFormat="1" applyFont="1" applyFill="1" applyBorder="1" applyAlignment="1" applyProtection="1">
      <alignment horizontal="right" vertical="center"/>
      <protection locked="0"/>
    </xf>
    <xf numFmtId="0" fontId="7" fillId="0" borderId="25" xfId="2" applyFont="1" applyFill="1" applyBorder="1" applyAlignment="1">
      <alignment horizontal="left" vertical="center" wrapText="1"/>
    </xf>
    <xf numFmtId="0" fontId="7" fillId="0" borderId="10" xfId="0" quotePrefix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 wrapText="1"/>
    </xf>
    <xf numFmtId="1" fontId="7" fillId="0" borderId="27" xfId="0" applyNumberFormat="1" applyFont="1" applyFill="1" applyBorder="1" applyAlignment="1">
      <alignment horizontal="right" vertical="center"/>
    </xf>
    <xf numFmtId="1" fontId="7" fillId="0" borderId="27" xfId="0" applyNumberFormat="1" applyFont="1" applyFill="1" applyBorder="1" applyAlignment="1" applyProtection="1">
      <alignment horizontal="right" vertical="center"/>
      <protection locked="0"/>
    </xf>
    <xf numFmtId="0" fontId="7" fillId="0" borderId="28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30" fillId="0" borderId="19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_Лист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3"/>
  <sheetViews>
    <sheetView tabSelected="1" topLeftCell="A3" workbookViewId="0">
      <selection activeCell="H20" sqref="H20"/>
    </sheetView>
  </sheetViews>
  <sheetFormatPr defaultRowHeight="12.75"/>
  <cols>
    <col min="1" max="1" width="2.5703125" customWidth="1"/>
    <col min="2" max="2" width="27.140625" customWidth="1"/>
    <col min="3" max="3" width="7.85546875" customWidth="1"/>
    <col min="5" max="5" width="10.85546875" customWidth="1"/>
    <col min="6" max="6" width="9.7109375" customWidth="1"/>
    <col min="7" max="7" width="7.42578125" customWidth="1"/>
    <col min="8" max="8" width="11.42578125" customWidth="1"/>
  </cols>
  <sheetData>
    <row r="1" spans="2:10" ht="18.75" hidden="1" customHeight="1">
      <c r="B1" s="122"/>
      <c r="E1" s="202" t="s">
        <v>204</v>
      </c>
      <c r="F1" s="202"/>
      <c r="G1" s="202"/>
      <c r="H1" s="202"/>
    </row>
    <row r="2" spans="2:10" ht="71.25" hidden="1" customHeight="1">
      <c r="D2" s="123"/>
      <c r="E2" s="203" t="s">
        <v>205</v>
      </c>
      <c r="F2" s="203"/>
      <c r="G2" s="203"/>
      <c r="H2" s="203"/>
      <c r="I2" s="124"/>
      <c r="J2" s="124"/>
    </row>
    <row r="3" spans="2:10">
      <c r="B3" s="125"/>
    </row>
    <row r="4" spans="2:10">
      <c r="B4" s="125"/>
    </row>
    <row r="5" spans="2:10" ht="18" customHeight="1">
      <c r="B5" s="125"/>
      <c r="E5" s="126" t="s">
        <v>206</v>
      </c>
    </row>
    <row r="6" spans="2:10" ht="18" customHeight="1">
      <c r="B6" s="125"/>
      <c r="E6" t="s">
        <v>207</v>
      </c>
    </row>
    <row r="7" spans="2:10" ht="18" customHeight="1">
      <c r="B7" s="125"/>
      <c r="E7" t="s">
        <v>207</v>
      </c>
    </row>
    <row r="8" spans="2:10" ht="18" customHeight="1">
      <c r="B8" s="125"/>
      <c r="E8" t="s">
        <v>207</v>
      </c>
    </row>
    <row r="9" spans="2:10" ht="18" customHeight="1">
      <c r="B9" s="125"/>
      <c r="E9" t="s">
        <v>208</v>
      </c>
      <c r="G9" t="s">
        <v>209</v>
      </c>
    </row>
    <row r="10" spans="2:10" ht="20.25" customHeight="1" thickBot="1">
      <c r="B10" s="122"/>
    </row>
    <row r="11" spans="2:10" ht="15.75">
      <c r="B11" s="127"/>
      <c r="C11" s="127"/>
      <c r="D11" s="128"/>
      <c r="E11" s="128"/>
      <c r="F11" s="128"/>
      <c r="G11" s="129" t="s">
        <v>210</v>
      </c>
      <c r="H11" s="130"/>
    </row>
    <row r="12" spans="2:10" ht="16.5" thickBot="1">
      <c r="B12" s="131"/>
      <c r="C12" s="122"/>
      <c r="D12" s="122"/>
      <c r="E12" s="122">
        <v>2022</v>
      </c>
      <c r="F12" s="127" t="s">
        <v>211</v>
      </c>
      <c r="G12" s="132"/>
      <c r="H12" s="133"/>
    </row>
    <row r="13" spans="2:10" ht="95.25" customHeight="1" thickBot="1">
      <c r="B13" s="134" t="s">
        <v>212</v>
      </c>
      <c r="C13" s="204" t="s">
        <v>213</v>
      </c>
      <c r="D13" s="204"/>
      <c r="E13" s="204"/>
      <c r="F13" s="135" t="s">
        <v>214</v>
      </c>
      <c r="G13" s="205">
        <v>42002686</v>
      </c>
      <c r="H13" s="206"/>
    </row>
    <row r="14" spans="2:10" ht="32.25" thickBot="1">
      <c r="B14" s="136" t="s">
        <v>215</v>
      </c>
      <c r="C14" s="137"/>
      <c r="D14" s="137"/>
      <c r="E14" s="137"/>
      <c r="F14" s="138" t="s">
        <v>216</v>
      </c>
      <c r="G14" s="139"/>
      <c r="H14" s="140">
        <v>150</v>
      </c>
    </row>
    <row r="15" spans="2:10" ht="21.75" customHeight="1" thickBot="1">
      <c r="B15" s="136" t="s">
        <v>217</v>
      </c>
      <c r="C15" s="137"/>
      <c r="D15" s="137"/>
      <c r="E15" s="137"/>
      <c r="F15" s="138" t="s">
        <v>218</v>
      </c>
      <c r="G15" s="139"/>
      <c r="H15" s="140"/>
    </row>
    <row r="16" spans="2:10" ht="21.75" customHeight="1" thickBot="1">
      <c r="B16" s="136" t="s">
        <v>219</v>
      </c>
      <c r="C16" s="137"/>
      <c r="D16" s="137"/>
      <c r="E16" s="137"/>
      <c r="F16" s="138" t="s">
        <v>220</v>
      </c>
      <c r="G16" s="139"/>
      <c r="H16" s="140" t="s">
        <v>221</v>
      </c>
    </row>
    <row r="17" spans="2:8" ht="32.25" customHeight="1" thickBot="1">
      <c r="B17" s="136" t="s">
        <v>222</v>
      </c>
      <c r="C17" s="137"/>
      <c r="D17" s="137"/>
      <c r="E17" s="137"/>
      <c r="F17" s="141"/>
      <c r="G17" s="141"/>
      <c r="H17" s="142"/>
    </row>
    <row r="18" spans="2:8" ht="21.75" customHeight="1" thickBot="1">
      <c r="B18" s="136" t="s">
        <v>223</v>
      </c>
      <c r="C18" s="201" t="s">
        <v>224</v>
      </c>
      <c r="D18" s="201"/>
      <c r="E18" s="201"/>
      <c r="F18" s="201"/>
      <c r="G18" s="141"/>
      <c r="H18" s="142"/>
    </row>
    <row r="19" spans="2:8" ht="21.75" customHeight="1" thickBot="1">
      <c r="B19" s="136" t="s">
        <v>225</v>
      </c>
      <c r="C19" s="154">
        <v>97.5</v>
      </c>
      <c r="D19" s="143"/>
      <c r="E19" s="143"/>
      <c r="F19" s="137"/>
      <c r="G19" s="141"/>
      <c r="H19" s="142"/>
    </row>
    <row r="20" spans="2:8" ht="21.75" customHeight="1" thickBot="1">
      <c r="B20" s="136" t="s">
        <v>226</v>
      </c>
      <c r="C20" s="141" t="s">
        <v>227</v>
      </c>
      <c r="D20" s="141"/>
      <c r="E20" s="141"/>
      <c r="F20" s="141"/>
      <c r="G20" s="141"/>
      <c r="H20" s="142"/>
    </row>
    <row r="21" spans="2:8" ht="21.75" customHeight="1" thickBot="1">
      <c r="B21" s="136" t="s">
        <v>228</v>
      </c>
      <c r="C21" s="144">
        <v>90390</v>
      </c>
      <c r="D21" s="144"/>
      <c r="E21" s="144"/>
      <c r="F21" s="144"/>
      <c r="G21" s="144"/>
      <c r="H21" s="145"/>
    </row>
    <row r="22" spans="2:8" ht="15.75">
      <c r="C22" s="144"/>
      <c r="D22" s="144"/>
      <c r="E22" s="144"/>
      <c r="F22" s="144"/>
      <c r="G22" s="144"/>
      <c r="H22" s="144"/>
    </row>
    <row r="23" spans="2:8" ht="47.25" customHeight="1">
      <c r="B23" s="146" t="s">
        <v>229</v>
      </c>
      <c r="F23" s="147" t="s">
        <v>248</v>
      </c>
      <c r="G23" s="122"/>
      <c r="H23" s="122"/>
    </row>
    <row r="24" spans="2:8" ht="15.75">
      <c r="B24" s="122"/>
      <c r="C24" s="122"/>
      <c r="D24" s="122"/>
      <c r="E24" s="122"/>
      <c r="F24" s="127"/>
      <c r="G24" s="122"/>
      <c r="H24" s="122"/>
    </row>
    <row r="25" spans="2:8">
      <c r="B25" s="148"/>
      <c r="C25" s="148"/>
      <c r="D25" s="148"/>
      <c r="E25" s="148"/>
      <c r="F25" s="148"/>
      <c r="G25" s="148"/>
      <c r="H25" s="148"/>
    </row>
    <row r="26" spans="2:8" ht="16.5">
      <c r="B26" s="149"/>
    </row>
    <row r="27" spans="2:8" ht="15.75">
      <c r="B27" s="150"/>
    </row>
    <row r="28" spans="2:8" ht="15.75">
      <c r="B28" s="150"/>
    </row>
    <row r="29" spans="2:8" ht="15.75">
      <c r="B29" s="150"/>
    </row>
    <row r="30" spans="2:8" ht="15.75">
      <c r="B30" s="150"/>
    </row>
    <row r="31" spans="2:8" ht="15.75">
      <c r="B31" s="150"/>
    </row>
    <row r="32" spans="2:8" ht="15.75">
      <c r="B32" s="150"/>
    </row>
    <row r="33" spans="2:2" ht="15.75">
      <c r="B33" s="150"/>
    </row>
  </sheetData>
  <mergeCells count="5">
    <mergeCell ref="C18:F18"/>
    <mergeCell ref="E1:H1"/>
    <mergeCell ref="E2:H2"/>
    <mergeCell ref="C13:E13"/>
    <mergeCell ref="G13:H13"/>
  </mergeCells>
  <phoneticPr fontId="35" type="noConversion"/>
  <pageMargins left="1.1811023622047245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6"/>
  <sheetViews>
    <sheetView zoomScale="120" workbookViewId="0">
      <selection activeCell="A3" sqref="A3:I3"/>
    </sheetView>
  </sheetViews>
  <sheetFormatPr defaultRowHeight="15"/>
  <cols>
    <col min="1" max="1" width="30.7109375" style="1" customWidth="1"/>
    <col min="2" max="2" width="6.42578125" style="1" customWidth="1"/>
    <col min="3" max="3" width="9.5703125" style="1" customWidth="1"/>
    <col min="4" max="4" width="9.28515625" style="1" customWidth="1"/>
    <col min="5" max="5" width="8.42578125" style="1" customWidth="1"/>
    <col min="6" max="9" width="8.28515625" style="1" customWidth="1"/>
    <col min="10" max="16384" width="9.140625" style="1"/>
  </cols>
  <sheetData>
    <row r="1" spans="1:9" ht="18" customHeight="1">
      <c r="A1" s="207" t="s">
        <v>249</v>
      </c>
      <c r="B1" s="207"/>
      <c r="C1" s="207"/>
      <c r="D1" s="207"/>
      <c r="E1" s="207"/>
      <c r="F1" s="207"/>
      <c r="G1" s="207"/>
      <c r="H1" s="207"/>
      <c r="I1" s="207"/>
    </row>
    <row r="2" spans="1:9" ht="15.75">
      <c r="G2" s="208" t="s">
        <v>0</v>
      </c>
      <c r="H2" s="208"/>
      <c r="I2" s="208"/>
    </row>
    <row r="3" spans="1:9" ht="15.75">
      <c r="A3" s="209" t="s">
        <v>1</v>
      </c>
      <c r="B3" s="209"/>
      <c r="C3" s="209"/>
      <c r="D3" s="209"/>
      <c r="E3" s="209"/>
      <c r="F3" s="209"/>
      <c r="G3" s="209"/>
      <c r="H3" s="209"/>
      <c r="I3" s="209"/>
    </row>
    <row r="4" spans="1:9" ht="7.5" customHeight="1">
      <c r="A4" s="2"/>
      <c r="B4" s="3"/>
      <c r="C4" s="2"/>
      <c r="D4" s="2"/>
      <c r="E4" s="3"/>
      <c r="F4" s="2"/>
      <c r="G4" s="2"/>
      <c r="H4" s="2"/>
      <c r="I4" s="2"/>
    </row>
    <row r="5" spans="1:9">
      <c r="A5" s="210" t="s">
        <v>2</v>
      </c>
      <c r="B5" s="211" t="s">
        <v>3</v>
      </c>
      <c r="C5" s="211" t="s">
        <v>230</v>
      </c>
      <c r="D5" s="211" t="s">
        <v>4</v>
      </c>
      <c r="E5" s="211" t="s">
        <v>5</v>
      </c>
      <c r="F5" s="211" t="s">
        <v>6</v>
      </c>
      <c r="G5" s="211"/>
      <c r="H5" s="211"/>
      <c r="I5" s="211"/>
    </row>
    <row r="6" spans="1:9" ht="72.75" customHeight="1">
      <c r="A6" s="210"/>
      <c r="B6" s="211"/>
      <c r="C6" s="211"/>
      <c r="D6" s="211"/>
      <c r="E6" s="211"/>
      <c r="F6" s="4" t="s">
        <v>7</v>
      </c>
      <c r="G6" s="4" t="s">
        <v>8</v>
      </c>
      <c r="H6" s="4" t="s">
        <v>9</v>
      </c>
      <c r="I6" s="4" t="s">
        <v>10</v>
      </c>
    </row>
    <row r="7" spans="1:9" s="7" customFormat="1" ht="12.75">
      <c r="A7" s="5">
        <v>1</v>
      </c>
      <c r="B7" s="6">
        <v>2</v>
      </c>
      <c r="C7" s="6">
        <v>3</v>
      </c>
      <c r="D7" s="6">
        <v>4</v>
      </c>
      <c r="E7" s="6">
        <v>6</v>
      </c>
      <c r="F7" s="6">
        <v>7</v>
      </c>
      <c r="G7" s="6">
        <v>8</v>
      </c>
      <c r="H7" s="6">
        <v>9</v>
      </c>
      <c r="I7" s="6">
        <v>10</v>
      </c>
    </row>
    <row r="8" spans="1:9" ht="19.5" customHeight="1">
      <c r="A8" s="8" t="s">
        <v>11</v>
      </c>
      <c r="B8" s="8"/>
      <c r="C8" s="8"/>
      <c r="D8" s="9"/>
      <c r="E8" s="8"/>
      <c r="F8" s="8"/>
      <c r="G8" s="8"/>
      <c r="H8" s="8"/>
      <c r="I8" s="8"/>
    </row>
    <row r="9" spans="1:9" ht="25.5">
      <c r="A9" s="10" t="s">
        <v>12</v>
      </c>
      <c r="B9" s="11">
        <v>1000</v>
      </c>
      <c r="C9" s="13">
        <f>C10+C11+C12+C14+C15+C16+C17</f>
        <v>19540</v>
      </c>
      <c r="D9" s="152">
        <f>D10+D11+D12+D14+D15+D18+D17</f>
        <v>23479</v>
      </c>
      <c r="E9" s="14">
        <f t="shared" ref="E9:E14" si="0">F9+G9+H9+I9</f>
        <v>34486.799999999996</v>
      </c>
      <c r="F9" s="14">
        <f>F10+F11+F12+F14+F17+F13</f>
        <v>8644.1999999999989</v>
      </c>
      <c r="G9" s="14">
        <f>G10+G11+G12+G14+G17+G13</f>
        <v>8591.6999999999989</v>
      </c>
      <c r="H9" s="14">
        <f>H10+H11+H12+H14+H17+H13</f>
        <v>8591.6999999999989</v>
      </c>
      <c r="I9" s="14">
        <f>I10+I11+I12+I14+I17+I13</f>
        <v>8659.1999999999989</v>
      </c>
    </row>
    <row r="10" spans="1:9" ht="25.5">
      <c r="A10" s="15" t="s">
        <v>265</v>
      </c>
      <c r="B10" s="11" t="s">
        <v>13</v>
      </c>
      <c r="C10" s="12">
        <v>17539.400000000001</v>
      </c>
      <c r="D10" s="12">
        <v>21436</v>
      </c>
      <c r="E10" s="16">
        <f t="shared" si="0"/>
        <v>32395.200000000001</v>
      </c>
      <c r="F10" s="17">
        <v>8098.8</v>
      </c>
      <c r="G10" s="17">
        <v>8098.8</v>
      </c>
      <c r="H10" s="17">
        <v>8098.8</v>
      </c>
      <c r="I10" s="17">
        <v>8098.8</v>
      </c>
    </row>
    <row r="11" spans="1:9" ht="25.5">
      <c r="A11" s="15" t="s">
        <v>266</v>
      </c>
      <c r="B11" s="11" t="s">
        <v>14</v>
      </c>
      <c r="C11" s="12"/>
      <c r="D11" s="12"/>
      <c r="E11" s="16">
        <f t="shared" si="0"/>
        <v>4</v>
      </c>
      <c r="F11" s="17">
        <v>1</v>
      </c>
      <c r="G11" s="17">
        <v>1</v>
      </c>
      <c r="H11" s="17">
        <v>1</v>
      </c>
      <c r="I11" s="17">
        <v>1</v>
      </c>
    </row>
    <row r="12" spans="1:9" ht="89.25">
      <c r="A12" s="192" t="s">
        <v>262</v>
      </c>
      <c r="B12" s="166" t="s">
        <v>16</v>
      </c>
      <c r="C12" s="29">
        <v>290.3</v>
      </c>
      <c r="D12" s="29">
        <v>389</v>
      </c>
      <c r="E12" s="167">
        <f t="shared" si="0"/>
        <v>632.5</v>
      </c>
      <c r="F12" s="18">
        <v>180.5</v>
      </c>
      <c r="G12" s="18">
        <v>128</v>
      </c>
      <c r="H12" s="18">
        <v>128</v>
      </c>
      <c r="I12" s="193">
        <v>196</v>
      </c>
    </row>
    <row r="13" spans="1:9" ht="51.75" customHeight="1">
      <c r="A13" s="165" t="s">
        <v>273</v>
      </c>
      <c r="B13" s="11" t="s">
        <v>18</v>
      </c>
      <c r="C13" s="12"/>
      <c r="D13" s="12"/>
      <c r="E13" s="31">
        <f t="shared" si="0"/>
        <v>15.1</v>
      </c>
      <c r="F13" s="32">
        <v>3.9</v>
      </c>
      <c r="G13" s="32">
        <v>3.9</v>
      </c>
      <c r="H13" s="32">
        <v>3.9</v>
      </c>
      <c r="I13" s="32">
        <v>3.4</v>
      </c>
    </row>
    <row r="14" spans="1:9" ht="51">
      <c r="A14" s="194" t="s">
        <v>17</v>
      </c>
      <c r="B14" s="195" t="s">
        <v>232</v>
      </c>
      <c r="C14" s="196">
        <v>1138.4000000000001</v>
      </c>
      <c r="D14" s="196">
        <v>1200</v>
      </c>
      <c r="E14" s="197">
        <f t="shared" si="0"/>
        <v>1240</v>
      </c>
      <c r="F14" s="198">
        <v>310</v>
      </c>
      <c r="G14" s="198">
        <v>310</v>
      </c>
      <c r="H14" s="198">
        <v>310</v>
      </c>
      <c r="I14" s="198">
        <v>310</v>
      </c>
    </row>
    <row r="15" spans="1:9" ht="51">
      <c r="A15" s="151" t="s">
        <v>231</v>
      </c>
      <c r="B15" s="11" t="s">
        <v>259</v>
      </c>
      <c r="C15" s="12">
        <v>2.2999999999999998</v>
      </c>
      <c r="D15" s="12">
        <v>5</v>
      </c>
      <c r="E15" s="31"/>
      <c r="F15" s="32"/>
      <c r="G15" s="32"/>
      <c r="H15" s="32"/>
      <c r="I15" s="32"/>
    </row>
    <row r="16" spans="1:9" ht="51">
      <c r="A16" s="151" t="s">
        <v>252</v>
      </c>
      <c r="B16" s="11" t="s">
        <v>260</v>
      </c>
      <c r="C16" s="12">
        <v>149</v>
      </c>
      <c r="D16" s="12"/>
      <c r="E16" s="31"/>
      <c r="F16" s="32"/>
      <c r="G16" s="32"/>
      <c r="H16" s="32"/>
      <c r="I16" s="32"/>
    </row>
    <row r="17" spans="1:9">
      <c r="A17" s="151" t="s">
        <v>253</v>
      </c>
      <c r="B17" s="11" t="s">
        <v>261</v>
      </c>
      <c r="C17" s="12">
        <v>420.6</v>
      </c>
      <c r="D17" s="12">
        <v>400</v>
      </c>
      <c r="E17" s="167">
        <f>F17+G17+H17+I17</f>
        <v>200</v>
      </c>
      <c r="F17" s="32">
        <v>50</v>
      </c>
      <c r="G17" s="32">
        <v>50</v>
      </c>
      <c r="H17" s="32">
        <v>50</v>
      </c>
      <c r="I17" s="32">
        <v>50</v>
      </c>
    </row>
    <row r="18" spans="1:9" ht="63.75">
      <c r="A18" s="151" t="s">
        <v>258</v>
      </c>
      <c r="B18" s="11" t="s">
        <v>272</v>
      </c>
      <c r="C18" s="12"/>
      <c r="D18" s="12">
        <v>49</v>
      </c>
      <c r="E18" s="31"/>
      <c r="F18" s="32"/>
      <c r="G18" s="32"/>
      <c r="H18" s="32"/>
      <c r="I18" s="32"/>
    </row>
    <row r="19" spans="1:9" ht="25.5">
      <c r="A19" s="10" t="s">
        <v>19</v>
      </c>
      <c r="B19" s="11">
        <v>1010</v>
      </c>
      <c r="C19" s="13">
        <f>C21+C22+C23+C24+C25+C27</f>
        <v>10862.9</v>
      </c>
      <c r="D19" s="13">
        <f>D21+D22+D23+D24+D25+D27</f>
        <v>14104</v>
      </c>
      <c r="E19" s="13">
        <f>E21+E22+E23+E24+E25+E27+E20</f>
        <v>18670.3</v>
      </c>
      <c r="F19" s="13">
        <f>F21+F22+F23+F24+F25+F27+F20</f>
        <v>4559</v>
      </c>
      <c r="G19" s="13">
        <f>G21+G22+G23+G24+G25+G27+G20</f>
        <v>4673.5</v>
      </c>
      <c r="H19" s="13">
        <f>H21+H22+H23+H24+H25+H27+H20</f>
        <v>4780</v>
      </c>
      <c r="I19" s="13">
        <f>I21+I22+I23+I24+I25+I27+I20</f>
        <v>4657.7999999999993</v>
      </c>
    </row>
    <row r="20" spans="1:9" ht="38.25" customHeight="1">
      <c r="A20" s="10" t="s">
        <v>271</v>
      </c>
      <c r="B20" s="6">
        <v>1011</v>
      </c>
      <c r="C20" s="119"/>
      <c r="D20" s="12"/>
      <c r="E20" s="16">
        <f>F20+G20+H20+I20</f>
        <v>1702.8000000000002</v>
      </c>
      <c r="F20" s="17">
        <v>425.8</v>
      </c>
      <c r="G20" s="17">
        <v>425.8</v>
      </c>
      <c r="H20" s="17">
        <v>425.8</v>
      </c>
      <c r="I20" s="17">
        <v>425.4</v>
      </c>
    </row>
    <row r="21" spans="1:9">
      <c r="A21" s="10" t="s">
        <v>20</v>
      </c>
      <c r="B21" s="6">
        <v>1012</v>
      </c>
      <c r="C21" s="119"/>
      <c r="D21" s="12"/>
      <c r="E21" s="12"/>
      <c r="F21" s="12"/>
      <c r="G21" s="12"/>
      <c r="H21" s="12"/>
      <c r="I21" s="12"/>
    </row>
    <row r="22" spans="1:9">
      <c r="A22" s="10" t="s">
        <v>21</v>
      </c>
      <c r="B22" s="6">
        <v>1013</v>
      </c>
      <c r="C22" s="119"/>
      <c r="D22" s="12"/>
      <c r="E22" s="12"/>
      <c r="F22" s="12"/>
      <c r="G22" s="12"/>
      <c r="H22" s="12"/>
      <c r="I22" s="12"/>
    </row>
    <row r="23" spans="1:9">
      <c r="A23" s="10" t="s">
        <v>22</v>
      </c>
      <c r="B23" s="6">
        <v>1014</v>
      </c>
      <c r="C23" s="12">
        <v>8890.5</v>
      </c>
      <c r="D23" s="12">
        <v>11561</v>
      </c>
      <c r="E23" s="86">
        <f>F23+G23+H23+I23</f>
        <v>13907.8</v>
      </c>
      <c r="F23" s="168">
        <v>3387.9</v>
      </c>
      <c r="G23" s="168">
        <v>3481.7</v>
      </c>
      <c r="H23" s="168">
        <v>3569</v>
      </c>
      <c r="I23" s="168">
        <v>3469.2</v>
      </c>
    </row>
    <row r="24" spans="1:9">
      <c r="A24" s="10" t="s">
        <v>23</v>
      </c>
      <c r="B24" s="6">
        <v>1015</v>
      </c>
      <c r="C24" s="12">
        <v>1972.4</v>
      </c>
      <c r="D24" s="12">
        <v>2543</v>
      </c>
      <c r="E24" s="86">
        <f>F24+G24+H24+I24</f>
        <v>3059.7</v>
      </c>
      <c r="F24" s="12">
        <v>745.3</v>
      </c>
      <c r="G24" s="12">
        <v>766</v>
      </c>
      <c r="H24" s="12">
        <v>785.2</v>
      </c>
      <c r="I24" s="12">
        <v>763.2</v>
      </c>
    </row>
    <row r="25" spans="1:9" ht="60.75" customHeight="1">
      <c r="A25" s="10" t="s">
        <v>24</v>
      </c>
      <c r="B25" s="6">
        <v>1016</v>
      </c>
      <c r="C25" s="12"/>
      <c r="D25" s="12"/>
      <c r="E25" s="12"/>
      <c r="F25" s="12"/>
      <c r="G25" s="12"/>
      <c r="H25" s="12"/>
      <c r="I25" s="12"/>
    </row>
    <row r="26" spans="1:9" s="22" customFormat="1" ht="25.5">
      <c r="A26" s="10" t="s">
        <v>25</v>
      </c>
      <c r="B26" s="6">
        <v>1017</v>
      </c>
      <c r="C26" s="12"/>
      <c r="D26" s="12"/>
      <c r="E26" s="14"/>
      <c r="F26" s="21"/>
      <c r="G26" s="21"/>
      <c r="H26" s="21"/>
      <c r="I26" s="21"/>
    </row>
    <row r="27" spans="1:9">
      <c r="A27" s="10" t="s">
        <v>26</v>
      </c>
      <c r="B27" s="6">
        <v>1018</v>
      </c>
      <c r="C27" s="12"/>
      <c r="D27" s="12"/>
      <c r="E27" s="12"/>
      <c r="F27" s="12"/>
      <c r="G27" s="12"/>
      <c r="H27" s="12"/>
      <c r="I27" s="12"/>
    </row>
    <row r="28" spans="1:9">
      <c r="A28" s="10" t="s">
        <v>27</v>
      </c>
      <c r="B28" s="23">
        <v>1020</v>
      </c>
      <c r="C28" s="13">
        <f>C9-C19</f>
        <v>8677.1</v>
      </c>
      <c r="D28" s="13">
        <f>D9-D19</f>
        <v>9375</v>
      </c>
      <c r="E28" s="13">
        <f>F28+G28+H28+I28</f>
        <v>15816.499999999996</v>
      </c>
      <c r="F28" s="13">
        <f>F9-F19</f>
        <v>4085.1999999999989</v>
      </c>
      <c r="G28" s="13">
        <f>G9-G19</f>
        <v>3918.1999999999989</v>
      </c>
      <c r="H28" s="13">
        <f>H9-H19</f>
        <v>3811.6999999999989</v>
      </c>
      <c r="I28" s="13">
        <f>I9-I19</f>
        <v>4001.3999999999996</v>
      </c>
    </row>
    <row r="29" spans="1:9" ht="22.5" customHeight="1">
      <c r="A29" s="10" t="s">
        <v>28</v>
      </c>
      <c r="B29" s="11">
        <v>1030</v>
      </c>
      <c r="C29" s="13">
        <f>C30+C31+C32+C33+C34+C35+C37+C36+C38+C40+C41+C42+C43+C44+C45+C46+C47+C51+C71</f>
        <v>6666.4999999999991</v>
      </c>
      <c r="D29" s="13">
        <f>D30+D31+D32+D33+D34+D35+D37+D36+D38+D40+D41+D42+D43+D44+D45+D46+D47+D51+D71</f>
        <v>9706</v>
      </c>
      <c r="E29" s="13">
        <f>F29+G29+H29+I29</f>
        <v>14734.8</v>
      </c>
      <c r="F29" s="13">
        <f>F30+F31+F32+F33+F34+F35+F37+F36+F38+F40+F41+F42+F43+F44+F45+F46+F47+F51</f>
        <v>3362.6</v>
      </c>
      <c r="G29" s="13">
        <f>G30+G31+G32+G33+G34+G35+G37+G36+G38+G40+G41+G42+G43+G44+G45+G46+G47+G51</f>
        <v>4109.8999999999996</v>
      </c>
      <c r="H29" s="13">
        <f>H30+H31+H32+H33+H34+H35+H37+H36+H38+H40+H41+H42+H43+H44+H45+H46+H47+H51</f>
        <v>3926.9</v>
      </c>
      <c r="I29" s="13">
        <f>I30+I31+I32+I33+I34+I35+I37+I36+I38+I40+I41+I42+I43+I44+I45+I46+I47+I51</f>
        <v>3335.3999999999996</v>
      </c>
    </row>
    <row r="30" spans="1:9" ht="26.25" customHeight="1">
      <c r="A30" s="10" t="s">
        <v>29</v>
      </c>
      <c r="B30" s="11">
        <v>1031</v>
      </c>
      <c r="C30" s="12"/>
      <c r="D30" s="12"/>
      <c r="E30" s="12"/>
      <c r="F30" s="12"/>
      <c r="G30" s="12"/>
      <c r="H30" s="12"/>
      <c r="I30" s="12"/>
    </row>
    <row r="31" spans="1:9" ht="22.5" customHeight="1">
      <c r="A31" s="10" t="s">
        <v>30</v>
      </c>
      <c r="B31" s="11">
        <v>1032</v>
      </c>
      <c r="C31" s="12"/>
      <c r="D31" s="12"/>
      <c r="E31" s="12"/>
      <c r="F31" s="12"/>
      <c r="G31" s="12"/>
      <c r="H31" s="12"/>
      <c r="I31" s="12"/>
    </row>
    <row r="32" spans="1:9">
      <c r="A32" s="10" t="s">
        <v>31</v>
      </c>
      <c r="B32" s="11">
        <v>1033</v>
      </c>
      <c r="C32" s="12"/>
      <c r="D32" s="12"/>
      <c r="E32" s="12"/>
      <c r="F32" s="12"/>
      <c r="G32" s="12"/>
      <c r="H32" s="12"/>
      <c r="I32" s="12"/>
    </row>
    <row r="33" spans="1:9">
      <c r="A33" s="10" t="s">
        <v>32</v>
      </c>
      <c r="B33" s="11">
        <v>1034</v>
      </c>
      <c r="C33" s="12">
        <v>22.7</v>
      </c>
      <c r="D33" s="12">
        <v>27</v>
      </c>
      <c r="E33" s="12">
        <f>F33+G33+H33+I33</f>
        <v>28</v>
      </c>
      <c r="F33" s="12">
        <v>3</v>
      </c>
      <c r="G33" s="12">
        <v>25</v>
      </c>
      <c r="H33" s="12"/>
      <c r="I33" s="12"/>
    </row>
    <row r="34" spans="1:9">
      <c r="A34" s="10" t="s">
        <v>33</v>
      </c>
      <c r="B34" s="11">
        <v>1035</v>
      </c>
      <c r="C34" s="12"/>
      <c r="D34" s="12"/>
      <c r="E34" s="12"/>
      <c r="F34" s="12"/>
      <c r="G34" s="12"/>
      <c r="H34" s="12"/>
      <c r="I34" s="12"/>
    </row>
    <row r="35" spans="1:9">
      <c r="A35" s="10" t="s">
        <v>34</v>
      </c>
      <c r="B35" s="11">
        <v>1036</v>
      </c>
      <c r="C35" s="12">
        <v>32.299999999999997</v>
      </c>
      <c r="D35" s="12">
        <v>114</v>
      </c>
      <c r="E35" s="12">
        <f>F35+G35+H35+I35</f>
        <v>114</v>
      </c>
      <c r="F35" s="12">
        <v>28.5</v>
      </c>
      <c r="G35" s="12">
        <v>28.5</v>
      </c>
      <c r="H35" s="12">
        <v>28.5</v>
      </c>
      <c r="I35" s="12">
        <v>28.5</v>
      </c>
    </row>
    <row r="36" spans="1:9">
      <c r="A36" s="10" t="s">
        <v>35</v>
      </c>
      <c r="B36" s="11">
        <v>1037</v>
      </c>
      <c r="C36" s="12"/>
      <c r="D36" s="12">
        <v>29</v>
      </c>
      <c r="E36" s="12">
        <f>F36+G36+H36+I36</f>
        <v>60</v>
      </c>
      <c r="F36" s="12">
        <v>15</v>
      </c>
      <c r="G36" s="12">
        <v>15</v>
      </c>
      <c r="H36" s="12">
        <v>15</v>
      </c>
      <c r="I36" s="12">
        <v>15</v>
      </c>
    </row>
    <row r="37" spans="1:9">
      <c r="A37" s="10" t="s">
        <v>36</v>
      </c>
      <c r="B37" s="11">
        <v>1038</v>
      </c>
      <c r="C37" s="12">
        <v>2453.5</v>
      </c>
      <c r="D37" s="12">
        <v>3901</v>
      </c>
      <c r="E37" s="19">
        <f>F37+G37+H37+I37</f>
        <v>5786.6</v>
      </c>
      <c r="F37" s="20">
        <v>1409.5</v>
      </c>
      <c r="G37" s="20">
        <v>1395.3</v>
      </c>
      <c r="H37" s="20">
        <v>1444.3</v>
      </c>
      <c r="I37" s="20">
        <v>1537.5</v>
      </c>
    </row>
    <row r="38" spans="1:9" ht="16.5" customHeight="1">
      <c r="A38" s="10" t="s">
        <v>37</v>
      </c>
      <c r="B38" s="11">
        <v>1039</v>
      </c>
      <c r="C38" s="12">
        <v>565.6</v>
      </c>
      <c r="D38" s="12">
        <v>857</v>
      </c>
      <c r="E38" s="19">
        <f>F38+G38+H38+I38</f>
        <v>1248.3</v>
      </c>
      <c r="F38" s="13">
        <v>304.3</v>
      </c>
      <c r="G38" s="13">
        <v>301.2</v>
      </c>
      <c r="H38" s="13">
        <v>312</v>
      </c>
      <c r="I38" s="13">
        <v>330.8</v>
      </c>
    </row>
    <row r="39" spans="1:9" ht="51">
      <c r="A39" s="10" t="s">
        <v>38</v>
      </c>
      <c r="B39" s="11">
        <v>1040</v>
      </c>
      <c r="C39" s="153"/>
      <c r="D39" s="24"/>
      <c r="E39" s="25"/>
      <c r="F39" s="26"/>
      <c r="G39" s="26"/>
      <c r="H39" s="26"/>
      <c r="I39" s="26"/>
    </row>
    <row r="40" spans="1:9" ht="41.25" customHeight="1">
      <c r="A40" s="10" t="s">
        <v>39</v>
      </c>
      <c r="B40" s="11">
        <v>1041</v>
      </c>
      <c r="C40" s="119"/>
      <c r="D40" s="12"/>
      <c r="E40" s="12"/>
      <c r="F40" s="12"/>
      <c r="G40" s="12"/>
      <c r="H40" s="12"/>
      <c r="I40" s="12"/>
    </row>
    <row r="41" spans="1:9" ht="38.25">
      <c r="A41" s="10" t="s">
        <v>40</v>
      </c>
      <c r="B41" s="11">
        <v>1042</v>
      </c>
      <c r="C41" s="119"/>
      <c r="D41" s="12"/>
      <c r="E41" s="12"/>
      <c r="F41" s="12"/>
      <c r="G41" s="12"/>
      <c r="H41" s="12"/>
      <c r="I41" s="12"/>
    </row>
    <row r="42" spans="1:9" ht="25.5">
      <c r="A42" s="10" t="s">
        <v>41</v>
      </c>
      <c r="B42" s="11">
        <v>1043</v>
      </c>
      <c r="C42" s="119"/>
      <c r="D42" s="12"/>
      <c r="E42" s="12"/>
      <c r="F42" s="12"/>
      <c r="G42" s="12"/>
      <c r="H42" s="12"/>
      <c r="I42" s="12"/>
    </row>
    <row r="43" spans="1:9">
      <c r="A43" s="10" t="s">
        <v>42</v>
      </c>
      <c r="B43" s="11">
        <v>1044</v>
      </c>
      <c r="C43" s="119"/>
      <c r="D43" s="12"/>
      <c r="E43" s="12"/>
      <c r="F43" s="12"/>
      <c r="G43" s="12"/>
      <c r="H43" s="12"/>
      <c r="I43" s="12"/>
    </row>
    <row r="44" spans="1:9" ht="25.5">
      <c r="A44" s="10" t="s">
        <v>43</v>
      </c>
      <c r="B44" s="11">
        <v>1045</v>
      </c>
      <c r="C44" s="119"/>
      <c r="D44" s="12"/>
      <c r="E44" s="12"/>
      <c r="F44" s="12"/>
      <c r="G44" s="12"/>
      <c r="H44" s="12"/>
      <c r="I44" s="12"/>
    </row>
    <row r="45" spans="1:9">
      <c r="A45" s="10" t="s">
        <v>44</v>
      </c>
      <c r="B45" s="11">
        <v>1046</v>
      </c>
      <c r="C45" s="119"/>
      <c r="D45" s="12"/>
      <c r="E45" s="12"/>
      <c r="F45" s="12"/>
      <c r="G45" s="12"/>
      <c r="H45" s="12"/>
      <c r="I45" s="12"/>
    </row>
    <row r="46" spans="1:9">
      <c r="A46" s="10" t="s">
        <v>45</v>
      </c>
      <c r="B46" s="11">
        <v>1047</v>
      </c>
      <c r="C46" s="119"/>
      <c r="D46" s="12"/>
      <c r="E46" s="12"/>
      <c r="F46" s="12"/>
      <c r="G46" s="12"/>
      <c r="H46" s="12"/>
      <c r="I46" s="12"/>
    </row>
    <row r="47" spans="1:9" ht="25.5">
      <c r="A47" s="10" t="s">
        <v>46</v>
      </c>
      <c r="B47" s="11">
        <v>1048</v>
      </c>
      <c r="C47" s="119"/>
      <c r="D47" s="12">
        <v>55</v>
      </c>
      <c r="E47" s="12">
        <f>F47+G47+H47+I47</f>
        <v>55.2</v>
      </c>
      <c r="F47" s="12">
        <v>13.8</v>
      </c>
      <c r="G47" s="12">
        <v>13.8</v>
      </c>
      <c r="H47" s="12">
        <v>13.8</v>
      </c>
      <c r="I47" s="12">
        <v>13.8</v>
      </c>
    </row>
    <row r="48" spans="1:9" ht="25.5">
      <c r="A48" s="10" t="s">
        <v>47</v>
      </c>
      <c r="B48" s="11">
        <v>1049</v>
      </c>
      <c r="C48" s="119"/>
      <c r="D48" s="12"/>
      <c r="E48" s="12"/>
      <c r="F48" s="12"/>
      <c r="G48" s="12"/>
      <c r="H48" s="12"/>
      <c r="I48" s="12"/>
    </row>
    <row r="49" spans="1:17" ht="51">
      <c r="A49" s="10" t="s">
        <v>48</v>
      </c>
      <c r="B49" s="11">
        <v>1050</v>
      </c>
      <c r="C49" s="119"/>
      <c r="D49" s="12"/>
      <c r="E49" s="12"/>
      <c r="F49" s="12"/>
      <c r="G49" s="12"/>
      <c r="H49" s="12"/>
      <c r="I49" s="12"/>
    </row>
    <row r="50" spans="1:17" ht="21.75" customHeight="1">
      <c r="A50" s="10" t="s">
        <v>49</v>
      </c>
      <c r="B50" s="5" t="s">
        <v>50</v>
      </c>
      <c r="C50" s="119"/>
      <c r="D50" s="12"/>
      <c r="E50" s="12"/>
      <c r="F50" s="12"/>
      <c r="G50" s="12"/>
      <c r="H50" s="12"/>
      <c r="I50" s="12"/>
    </row>
    <row r="51" spans="1:17" ht="26.25" customHeight="1">
      <c r="A51" s="10" t="s">
        <v>51</v>
      </c>
      <c r="B51" s="11">
        <v>1051</v>
      </c>
      <c r="C51" s="13">
        <f>C52+C53+C54+C55+C56+C58+C60+C59</f>
        <v>2757.7</v>
      </c>
      <c r="D51" s="13">
        <f>D52+D53+D54+D55+D56+D58+D60+D59+D61</f>
        <v>3811</v>
      </c>
      <c r="E51" s="13">
        <f>F51+G51+H51+I51</f>
        <v>7442.7</v>
      </c>
      <c r="F51" s="13">
        <f>F52+F53+F54+F55+F56+F58+F60+F59+4</f>
        <v>1588.5</v>
      </c>
      <c r="G51" s="13">
        <f>G52+G53+G54+G55+G56+G58+G60+G59+4</f>
        <v>2331.1</v>
      </c>
      <c r="H51" s="13">
        <f>H52+H53+H54+H55+H56+H58+H60+H59+4</f>
        <v>2113.3000000000002</v>
      </c>
      <c r="I51" s="13">
        <f>I52+I53+I54+I55+I56+I58+I60+I59+4</f>
        <v>1409.8</v>
      </c>
    </row>
    <row r="52" spans="1:17" ht="24.75" customHeight="1">
      <c r="A52" s="27" t="s">
        <v>52</v>
      </c>
      <c r="B52" s="11" t="s">
        <v>53</v>
      </c>
      <c r="C52" s="12">
        <v>294.5</v>
      </c>
      <c r="D52" s="12">
        <v>100</v>
      </c>
      <c r="E52" s="16"/>
      <c r="F52" s="17"/>
      <c r="G52" s="17"/>
      <c r="H52" s="17"/>
      <c r="I52" s="17"/>
      <c r="N52" s="170"/>
      <c r="O52" s="170"/>
      <c r="P52" s="170"/>
      <c r="Q52" s="170"/>
    </row>
    <row r="53" spans="1:17" ht="23.25" customHeight="1">
      <c r="A53" s="28" t="s">
        <v>54</v>
      </c>
      <c r="B53" s="11" t="s">
        <v>55</v>
      </c>
      <c r="C53" s="12">
        <v>393.8</v>
      </c>
      <c r="D53" s="12">
        <v>200</v>
      </c>
      <c r="E53" s="16">
        <f>F53+G53+H53+I53</f>
        <v>657.6</v>
      </c>
      <c r="F53" s="17">
        <v>164.4</v>
      </c>
      <c r="G53" s="17">
        <v>164.4</v>
      </c>
      <c r="H53" s="17">
        <v>164.4</v>
      </c>
      <c r="I53" s="17">
        <v>164.4</v>
      </c>
    </row>
    <row r="54" spans="1:17" ht="63.75">
      <c r="A54" s="28" t="s">
        <v>56</v>
      </c>
      <c r="B54" s="11" t="s">
        <v>57</v>
      </c>
      <c r="C54" s="29">
        <v>494.1</v>
      </c>
      <c r="D54" s="29">
        <v>490</v>
      </c>
      <c r="E54" s="167">
        <f t="shared" ref="E54:E60" si="1">F54+G54+H54+I54</f>
        <v>1000</v>
      </c>
      <c r="F54" s="18">
        <v>250</v>
      </c>
      <c r="G54" s="18">
        <v>250</v>
      </c>
      <c r="H54" s="18">
        <v>250</v>
      </c>
      <c r="I54" s="18">
        <v>250</v>
      </c>
    </row>
    <row r="55" spans="1:17">
      <c r="A55" s="30" t="s">
        <v>58</v>
      </c>
      <c r="B55" s="11" t="s">
        <v>59</v>
      </c>
      <c r="C55" s="12">
        <v>146.69999999999999</v>
      </c>
      <c r="D55" s="12">
        <v>270</v>
      </c>
      <c r="E55" s="31">
        <f t="shared" si="1"/>
        <v>200</v>
      </c>
      <c r="F55" s="32">
        <v>50</v>
      </c>
      <c r="G55" s="32">
        <v>50</v>
      </c>
      <c r="H55" s="32">
        <v>50</v>
      </c>
      <c r="I55" s="32">
        <v>50</v>
      </c>
    </row>
    <row r="56" spans="1:17" ht="63.75">
      <c r="A56" s="200" t="s">
        <v>263</v>
      </c>
      <c r="B56" s="166" t="s">
        <v>60</v>
      </c>
      <c r="C56" s="196">
        <v>290.3</v>
      </c>
      <c r="D56" s="29">
        <v>389</v>
      </c>
      <c r="E56" s="167">
        <f>F56+G56+H56+I56</f>
        <v>632.5</v>
      </c>
      <c r="F56" s="18">
        <v>180.5</v>
      </c>
      <c r="G56" s="18">
        <v>128</v>
      </c>
      <c r="H56" s="18">
        <v>128</v>
      </c>
      <c r="I56" s="193">
        <v>196</v>
      </c>
      <c r="M56" s="1" t="s">
        <v>61</v>
      </c>
    </row>
    <row r="57" spans="1:17" ht="51">
      <c r="A57" s="10" t="s">
        <v>274</v>
      </c>
      <c r="B57" s="11" t="s">
        <v>63</v>
      </c>
      <c r="C57" s="12"/>
      <c r="D57" s="12"/>
      <c r="E57" s="31">
        <f>F57+G57+H57+I57</f>
        <v>15.1</v>
      </c>
      <c r="F57" s="32">
        <v>3.9</v>
      </c>
      <c r="G57" s="32">
        <v>3.9</v>
      </c>
      <c r="H57" s="32">
        <v>3.9</v>
      </c>
      <c r="I57" s="32">
        <v>3.4</v>
      </c>
    </row>
    <row r="58" spans="1:17" ht="63.75">
      <c r="A58" s="199" t="s">
        <v>62</v>
      </c>
      <c r="B58" s="166" t="s">
        <v>65</v>
      </c>
      <c r="C58" s="183">
        <v>1138.3</v>
      </c>
      <c r="D58" s="183">
        <v>1200</v>
      </c>
      <c r="E58" s="86">
        <f>F58+G58+H58+I58</f>
        <v>1240</v>
      </c>
      <c r="F58" s="198">
        <v>310</v>
      </c>
      <c r="G58" s="198">
        <v>310</v>
      </c>
      <c r="H58" s="198">
        <v>310</v>
      </c>
      <c r="I58" s="198">
        <v>310</v>
      </c>
    </row>
    <row r="59" spans="1:17">
      <c r="A59" s="33" t="s">
        <v>64</v>
      </c>
      <c r="B59" s="11" t="s">
        <v>268</v>
      </c>
      <c r="C59" s="119"/>
      <c r="D59" s="12">
        <v>40</v>
      </c>
      <c r="E59" s="16">
        <f>F59+G59+H59+I59</f>
        <v>40</v>
      </c>
      <c r="F59" s="32">
        <v>10</v>
      </c>
      <c r="G59" s="32">
        <v>10</v>
      </c>
      <c r="H59" s="32">
        <v>10</v>
      </c>
      <c r="I59" s="32">
        <v>10</v>
      </c>
    </row>
    <row r="60" spans="1:17" ht="38.25">
      <c r="A60" s="165" t="s">
        <v>267</v>
      </c>
      <c r="B60" s="166" t="s">
        <v>269</v>
      </c>
      <c r="C60" s="119"/>
      <c r="D60" s="12">
        <v>1073</v>
      </c>
      <c r="E60" s="34">
        <f t="shared" si="1"/>
        <v>3656.6000000000004</v>
      </c>
      <c r="F60" s="32">
        <v>619.6</v>
      </c>
      <c r="G60" s="32">
        <v>1414.7</v>
      </c>
      <c r="H60" s="32">
        <v>1196.9000000000001</v>
      </c>
      <c r="I60" s="32">
        <v>425.4</v>
      </c>
      <c r="J60" s="35"/>
      <c r="K60" s="36"/>
      <c r="L60" s="36"/>
      <c r="M60" s="36"/>
      <c r="N60" s="36"/>
    </row>
    <row r="61" spans="1:17" ht="76.5">
      <c r="A61" s="164" t="s">
        <v>264</v>
      </c>
      <c r="B61" s="11" t="s">
        <v>275</v>
      </c>
      <c r="C61" s="119"/>
      <c r="D61" s="12">
        <v>49</v>
      </c>
      <c r="E61" s="34"/>
      <c r="F61" s="32"/>
      <c r="G61" s="32"/>
      <c r="H61" s="32"/>
      <c r="I61" s="32"/>
      <c r="J61" s="35"/>
      <c r="K61" s="36"/>
      <c r="L61" s="36"/>
      <c r="M61" s="36"/>
      <c r="N61" s="36"/>
    </row>
    <row r="62" spans="1:17" ht="13.5" customHeight="1">
      <c r="A62" s="10" t="s">
        <v>66</v>
      </c>
      <c r="B62" s="11">
        <v>1060</v>
      </c>
      <c r="C62" s="119"/>
      <c r="D62" s="12"/>
      <c r="E62" s="12"/>
      <c r="F62" s="12"/>
      <c r="G62" s="12"/>
      <c r="H62" s="12"/>
      <c r="I62" s="12"/>
    </row>
    <row r="63" spans="1:17" ht="13.5" customHeight="1">
      <c r="A63" s="10" t="s">
        <v>67</v>
      </c>
      <c r="B63" s="11">
        <v>1061</v>
      </c>
      <c r="C63" s="119"/>
      <c r="D63" s="12"/>
      <c r="E63" s="12"/>
      <c r="F63" s="12"/>
      <c r="G63" s="12"/>
      <c r="H63" s="12"/>
      <c r="I63" s="12"/>
    </row>
    <row r="64" spans="1:17">
      <c r="A64" s="10" t="s">
        <v>68</v>
      </c>
      <c r="B64" s="11">
        <v>1062</v>
      </c>
      <c r="C64" s="119"/>
      <c r="D64" s="12"/>
      <c r="E64" s="12"/>
      <c r="F64" s="12"/>
      <c r="G64" s="12"/>
      <c r="H64" s="12"/>
      <c r="I64" s="12"/>
    </row>
    <row r="65" spans="1:9" ht="12.75" customHeight="1">
      <c r="A65" s="10" t="s">
        <v>36</v>
      </c>
      <c r="B65" s="11">
        <v>1063</v>
      </c>
      <c r="C65" s="119"/>
      <c r="D65" s="12"/>
      <c r="E65" s="12"/>
      <c r="F65" s="12"/>
      <c r="G65" s="12"/>
      <c r="H65" s="12"/>
      <c r="I65" s="12"/>
    </row>
    <row r="66" spans="1:9" ht="13.5" customHeight="1">
      <c r="A66" s="10" t="s">
        <v>37</v>
      </c>
      <c r="B66" s="11">
        <v>1064</v>
      </c>
      <c r="C66" s="119"/>
      <c r="D66" s="12"/>
      <c r="E66" s="12"/>
      <c r="F66" s="12"/>
      <c r="G66" s="12"/>
      <c r="H66" s="12"/>
      <c r="I66" s="12"/>
    </row>
    <row r="67" spans="1:9" ht="25.5">
      <c r="A67" s="10" t="s">
        <v>69</v>
      </c>
      <c r="B67" s="11">
        <v>1065</v>
      </c>
      <c r="C67" s="119"/>
      <c r="D67" s="12"/>
      <c r="E67" s="12"/>
      <c r="F67" s="12"/>
      <c r="G67" s="12"/>
      <c r="H67" s="12"/>
      <c r="I67" s="12"/>
    </row>
    <row r="68" spans="1:9" ht="13.5" customHeight="1">
      <c r="A68" s="10" t="s">
        <v>70</v>
      </c>
      <c r="B68" s="11">
        <v>1066</v>
      </c>
      <c r="C68" s="119"/>
      <c r="D68" s="12"/>
      <c r="E68" s="12"/>
      <c r="F68" s="12"/>
      <c r="G68" s="12"/>
      <c r="H68" s="12"/>
      <c r="I68" s="12"/>
    </row>
    <row r="69" spans="1:9" ht="15.75" customHeight="1">
      <c r="A69" s="10" t="s">
        <v>71</v>
      </c>
      <c r="B69" s="11">
        <v>1067</v>
      </c>
      <c r="C69" s="119"/>
      <c r="D69" s="12"/>
      <c r="E69" s="12"/>
      <c r="F69" s="12"/>
      <c r="G69" s="12"/>
      <c r="H69" s="12"/>
      <c r="I69" s="12"/>
    </row>
    <row r="70" spans="1:9" ht="38.25">
      <c r="A70" s="10" t="s">
        <v>72</v>
      </c>
      <c r="B70" s="11">
        <v>1070</v>
      </c>
      <c r="C70" s="12">
        <v>834.7</v>
      </c>
      <c r="D70" s="13">
        <v>912</v>
      </c>
      <c r="E70" s="14">
        <f>F70+G70+H70+I70</f>
        <v>1014.3</v>
      </c>
      <c r="F70" s="21">
        <v>277.8</v>
      </c>
      <c r="G70" s="21">
        <v>240</v>
      </c>
      <c r="H70" s="21">
        <v>246.5</v>
      </c>
      <c r="I70" s="21">
        <v>250</v>
      </c>
    </row>
    <row r="71" spans="1:9" ht="63.75">
      <c r="A71" s="37" t="s">
        <v>73</v>
      </c>
      <c r="B71" s="11">
        <v>1080</v>
      </c>
      <c r="C71" s="12">
        <v>834.7</v>
      </c>
      <c r="D71" s="13">
        <v>912</v>
      </c>
      <c r="E71" s="14">
        <f>F71+G71+H71+I71</f>
        <v>1014.3</v>
      </c>
      <c r="F71" s="21">
        <v>277.8</v>
      </c>
      <c r="G71" s="21">
        <v>240</v>
      </c>
      <c r="H71" s="21">
        <v>246.5</v>
      </c>
      <c r="I71" s="21">
        <v>250</v>
      </c>
    </row>
    <row r="72" spans="1:9" ht="27" customHeight="1">
      <c r="A72" s="10" t="s">
        <v>74</v>
      </c>
      <c r="B72" s="23">
        <v>1100</v>
      </c>
      <c r="C72" s="120"/>
      <c r="D72" s="13"/>
      <c r="E72" s="13"/>
      <c r="F72" s="13"/>
      <c r="G72" s="13"/>
      <c r="H72" s="13"/>
      <c r="I72" s="13"/>
    </row>
    <row r="73" spans="1:9" ht="25.5">
      <c r="A73" s="10" t="s">
        <v>75</v>
      </c>
      <c r="B73" s="11">
        <v>1110</v>
      </c>
      <c r="C73" s="119"/>
      <c r="D73" s="12"/>
      <c r="E73" s="12"/>
      <c r="F73" s="12"/>
      <c r="G73" s="12"/>
      <c r="H73" s="12"/>
      <c r="I73" s="12"/>
    </row>
    <row r="74" spans="1:9" ht="25.5">
      <c r="A74" s="10" t="s">
        <v>76</v>
      </c>
      <c r="B74" s="11">
        <v>1120</v>
      </c>
      <c r="C74" s="119"/>
      <c r="D74" s="12"/>
      <c r="E74" s="12"/>
      <c r="F74" s="12"/>
      <c r="G74" s="12"/>
      <c r="H74" s="12"/>
      <c r="I74" s="12"/>
    </row>
    <row r="75" spans="1:9" ht="25.5">
      <c r="A75" s="10" t="s">
        <v>236</v>
      </c>
      <c r="B75" s="11">
        <v>1130</v>
      </c>
      <c r="C75" s="12">
        <v>420.6</v>
      </c>
      <c r="D75" s="13">
        <v>400</v>
      </c>
      <c r="E75" s="14">
        <f>F75+G75+H75+I75</f>
        <v>200</v>
      </c>
      <c r="F75" s="12">
        <v>50</v>
      </c>
      <c r="G75" s="12">
        <v>50</v>
      </c>
      <c r="H75" s="12">
        <v>50</v>
      </c>
      <c r="I75" s="12">
        <v>50</v>
      </c>
    </row>
    <row r="76" spans="1:9">
      <c r="A76" s="10" t="s">
        <v>77</v>
      </c>
      <c r="B76" s="11">
        <v>1140</v>
      </c>
      <c r="C76" s="119"/>
      <c r="D76" s="12"/>
      <c r="E76" s="12"/>
      <c r="F76" s="12"/>
      <c r="G76" s="12"/>
      <c r="H76" s="12"/>
      <c r="I76" s="12"/>
    </row>
    <row r="77" spans="1:9">
      <c r="A77" s="10" t="s">
        <v>78</v>
      </c>
      <c r="B77" s="11">
        <v>1150</v>
      </c>
      <c r="C77" s="13">
        <f t="shared" ref="C77:I77" si="2">C78+C79+C80+C81</f>
        <v>2982.7</v>
      </c>
      <c r="D77" s="13">
        <f t="shared" si="2"/>
        <v>90</v>
      </c>
      <c r="E77" s="13">
        <f t="shared" si="2"/>
        <v>1292</v>
      </c>
      <c r="F77" s="13">
        <f t="shared" si="2"/>
        <v>300</v>
      </c>
      <c r="G77" s="13">
        <f t="shared" si="2"/>
        <v>370</v>
      </c>
      <c r="H77" s="13">
        <f t="shared" si="2"/>
        <v>322</v>
      </c>
      <c r="I77" s="13">
        <f t="shared" si="2"/>
        <v>300</v>
      </c>
    </row>
    <row r="78" spans="1:9" ht="57.75" customHeight="1">
      <c r="A78" s="10" t="s">
        <v>234</v>
      </c>
      <c r="B78" s="11" t="s">
        <v>237</v>
      </c>
      <c r="C78" s="12"/>
      <c r="D78" s="12">
        <v>20</v>
      </c>
      <c r="E78" s="12">
        <f>F78+G78+H78+I78</f>
        <v>22</v>
      </c>
      <c r="F78" s="12"/>
      <c r="G78" s="12"/>
      <c r="H78" s="12">
        <v>22</v>
      </c>
      <c r="I78" s="12"/>
    </row>
    <row r="79" spans="1:9" ht="27" customHeight="1">
      <c r="A79" s="10" t="s">
        <v>79</v>
      </c>
      <c r="B79" s="11" t="s">
        <v>238</v>
      </c>
      <c r="C79" s="12"/>
      <c r="D79" s="12">
        <v>70</v>
      </c>
      <c r="E79" s="12">
        <f>F79+G79+H79+I79</f>
        <v>70</v>
      </c>
      <c r="F79" s="12"/>
      <c r="G79" s="12">
        <v>70</v>
      </c>
      <c r="H79" s="12"/>
      <c r="I79" s="12"/>
    </row>
    <row r="80" spans="1:9" ht="27" customHeight="1">
      <c r="A80" s="10" t="s">
        <v>254</v>
      </c>
      <c r="B80" s="11" t="s">
        <v>239</v>
      </c>
      <c r="C80" s="12">
        <v>436.2</v>
      </c>
      <c r="D80" s="12"/>
      <c r="E80" s="12">
        <f>F80+G80+H80+I80</f>
        <v>200</v>
      </c>
      <c r="F80" s="12">
        <v>50</v>
      </c>
      <c r="G80" s="12">
        <v>50</v>
      </c>
      <c r="H80" s="12">
        <v>50</v>
      </c>
      <c r="I80" s="12">
        <v>50</v>
      </c>
    </row>
    <row r="81" spans="1:9" ht="27" customHeight="1">
      <c r="A81" s="10" t="s">
        <v>255</v>
      </c>
      <c r="B81" s="11" t="s">
        <v>240</v>
      </c>
      <c r="C81" s="12">
        <v>2546.5</v>
      </c>
      <c r="D81" s="12"/>
      <c r="E81" s="12">
        <f>F81+G81+H81+I81</f>
        <v>1000</v>
      </c>
      <c r="F81" s="12">
        <v>250</v>
      </c>
      <c r="G81" s="12">
        <v>250</v>
      </c>
      <c r="H81" s="12">
        <v>250</v>
      </c>
      <c r="I81" s="12">
        <v>250</v>
      </c>
    </row>
    <row r="82" spans="1:9">
      <c r="A82" s="10" t="s">
        <v>26</v>
      </c>
      <c r="B82" s="11">
        <v>1160</v>
      </c>
      <c r="C82" s="13">
        <f>C85+C84+C86+C87</f>
        <v>2985</v>
      </c>
      <c r="D82" s="13">
        <f>D83+D85+D84</f>
        <v>95</v>
      </c>
      <c r="E82" s="13">
        <f>E83+E85+E86+E87</f>
        <v>1292</v>
      </c>
      <c r="F82" s="13">
        <f>F83+F85+F86+F87</f>
        <v>300</v>
      </c>
      <c r="G82" s="13">
        <f>G83+G85+G86+G87</f>
        <v>370</v>
      </c>
      <c r="H82" s="13">
        <f>H83+H85+H86+H87</f>
        <v>322</v>
      </c>
      <c r="I82" s="13">
        <f>I83+I85+I86+I87</f>
        <v>300</v>
      </c>
    </row>
    <row r="83" spans="1:9" ht="38.25">
      <c r="A83" s="151" t="s">
        <v>235</v>
      </c>
      <c r="B83" s="11" t="s">
        <v>241</v>
      </c>
      <c r="C83" s="119"/>
      <c r="D83" s="12">
        <v>20</v>
      </c>
      <c r="E83" s="12">
        <f>F83+G83+H83+I83</f>
        <v>22</v>
      </c>
      <c r="F83" s="12"/>
      <c r="G83" s="12"/>
      <c r="H83" s="12">
        <v>22</v>
      </c>
      <c r="I83" s="171"/>
    </row>
    <row r="84" spans="1:9" ht="51">
      <c r="A84" s="151" t="s">
        <v>233</v>
      </c>
      <c r="B84" s="11" t="s">
        <v>242</v>
      </c>
      <c r="C84" s="12">
        <v>2.2999999999999998</v>
      </c>
      <c r="D84" s="12">
        <v>5</v>
      </c>
      <c r="E84" s="12"/>
      <c r="F84" s="12"/>
      <c r="G84" s="12"/>
      <c r="H84" s="12"/>
      <c r="I84" s="171"/>
    </row>
    <row r="85" spans="1:9" ht="25.5">
      <c r="A85" s="10" t="s">
        <v>80</v>
      </c>
      <c r="B85" s="11" t="s">
        <v>243</v>
      </c>
      <c r="C85" s="12"/>
      <c r="D85" s="12">
        <v>70</v>
      </c>
      <c r="E85" s="12">
        <f>F85+G85+H85+I85</f>
        <v>70</v>
      </c>
      <c r="F85" s="12"/>
      <c r="G85" s="12">
        <v>70</v>
      </c>
      <c r="H85" s="12"/>
      <c r="I85" s="171"/>
    </row>
    <row r="86" spans="1:9" ht="25.5">
      <c r="A86" s="10" t="s">
        <v>256</v>
      </c>
      <c r="B86" s="11"/>
      <c r="C86" s="12">
        <v>436.2</v>
      </c>
      <c r="D86" s="12"/>
      <c r="E86" s="12">
        <f>F86+G86+H86+I86</f>
        <v>200</v>
      </c>
      <c r="F86" s="12">
        <v>50</v>
      </c>
      <c r="G86" s="12">
        <v>50</v>
      </c>
      <c r="H86" s="12">
        <v>50</v>
      </c>
      <c r="I86" s="12">
        <v>50</v>
      </c>
    </row>
    <row r="87" spans="1:9" ht="25.5">
      <c r="A87" s="10" t="s">
        <v>257</v>
      </c>
      <c r="B87" s="11"/>
      <c r="C87" s="12">
        <v>2546.5</v>
      </c>
      <c r="D87" s="12"/>
      <c r="E87" s="12">
        <f>F87+G87+H87+I87</f>
        <v>1000</v>
      </c>
      <c r="F87" s="12">
        <v>250</v>
      </c>
      <c r="G87" s="12">
        <v>250</v>
      </c>
      <c r="H87" s="12">
        <v>250</v>
      </c>
      <c r="I87" s="12">
        <v>250</v>
      </c>
    </row>
    <row r="88" spans="1:9" ht="25.5" customHeight="1">
      <c r="A88" s="10" t="s">
        <v>81</v>
      </c>
      <c r="B88" s="23">
        <v>1170</v>
      </c>
      <c r="C88" s="13">
        <f t="shared" ref="C88:I88" si="3">C91</f>
        <v>2843.0000000000036</v>
      </c>
      <c r="D88" s="13">
        <f>D91</f>
        <v>576</v>
      </c>
      <c r="E88" s="13">
        <f t="shared" si="3"/>
        <v>1081.6999999999971</v>
      </c>
      <c r="F88" s="13">
        <f t="shared" si="3"/>
        <v>722.59999999999854</v>
      </c>
      <c r="G88" s="13">
        <f t="shared" si="3"/>
        <v>-191.70000000000073</v>
      </c>
      <c r="H88" s="13">
        <f t="shared" si="3"/>
        <v>-115.20000000000073</v>
      </c>
      <c r="I88" s="13">
        <f t="shared" si="3"/>
        <v>666</v>
      </c>
    </row>
    <row r="89" spans="1:9">
      <c r="A89" s="10" t="s">
        <v>82</v>
      </c>
      <c r="B89" s="6">
        <v>1180</v>
      </c>
      <c r="C89" s="12"/>
      <c r="D89" s="12"/>
      <c r="E89" s="12"/>
      <c r="F89" s="12"/>
      <c r="G89" s="12"/>
      <c r="H89" s="12"/>
      <c r="I89" s="12"/>
    </row>
    <row r="90" spans="1:9">
      <c r="A90" s="10" t="s">
        <v>83</v>
      </c>
      <c r="B90" s="6">
        <v>1181</v>
      </c>
      <c r="C90" s="12"/>
      <c r="D90" s="12"/>
      <c r="E90" s="12"/>
      <c r="F90" s="12"/>
      <c r="G90" s="12"/>
      <c r="H90" s="12"/>
      <c r="I90" s="12"/>
    </row>
    <row r="91" spans="1:9" ht="25.5" customHeight="1">
      <c r="A91" s="10" t="s">
        <v>84</v>
      </c>
      <c r="B91" s="23">
        <v>1200</v>
      </c>
      <c r="C91" s="13">
        <f t="shared" ref="C91:I91" si="4">C94-C95</f>
        <v>2843.0000000000036</v>
      </c>
      <c r="D91" s="13">
        <f t="shared" si="4"/>
        <v>576</v>
      </c>
      <c r="E91" s="13">
        <f t="shared" si="4"/>
        <v>1081.6999999999971</v>
      </c>
      <c r="F91" s="13">
        <f t="shared" si="4"/>
        <v>722.59999999999854</v>
      </c>
      <c r="G91" s="13">
        <f t="shared" si="4"/>
        <v>-191.70000000000073</v>
      </c>
      <c r="H91" s="13">
        <f t="shared" si="4"/>
        <v>-115.20000000000073</v>
      </c>
      <c r="I91" s="13">
        <f t="shared" si="4"/>
        <v>666</v>
      </c>
    </row>
    <row r="92" spans="1:9">
      <c r="A92" s="10" t="s">
        <v>85</v>
      </c>
      <c r="B92" s="5">
        <v>1201</v>
      </c>
      <c r="C92" s="13">
        <f t="shared" ref="C92:I92" si="5">C91</f>
        <v>2843.0000000000036</v>
      </c>
      <c r="D92" s="13">
        <f t="shared" si="5"/>
        <v>576</v>
      </c>
      <c r="E92" s="13">
        <f>E91</f>
        <v>1081.6999999999971</v>
      </c>
      <c r="F92" s="13">
        <f t="shared" si="5"/>
        <v>722.59999999999854</v>
      </c>
      <c r="G92" s="13"/>
      <c r="H92" s="13"/>
      <c r="I92" s="13">
        <f t="shared" si="5"/>
        <v>666</v>
      </c>
    </row>
    <row r="93" spans="1:9">
      <c r="A93" s="10" t="s">
        <v>86</v>
      </c>
      <c r="B93" s="5">
        <v>1202</v>
      </c>
      <c r="C93" s="12"/>
      <c r="D93" s="12"/>
      <c r="E93" s="12"/>
      <c r="F93" s="12"/>
      <c r="G93" s="13">
        <v>192</v>
      </c>
      <c r="H93" s="13">
        <v>115</v>
      </c>
      <c r="I93" s="12"/>
    </row>
    <row r="94" spans="1:9">
      <c r="A94" s="10" t="s">
        <v>87</v>
      </c>
      <c r="B94" s="11">
        <v>1210</v>
      </c>
      <c r="C94" s="13">
        <f t="shared" ref="C94:I94" si="6">C9+C77+C70</f>
        <v>23357.4</v>
      </c>
      <c r="D94" s="13">
        <f t="shared" si="6"/>
        <v>24481</v>
      </c>
      <c r="E94" s="13">
        <f t="shared" si="6"/>
        <v>36793.1</v>
      </c>
      <c r="F94" s="13">
        <f t="shared" si="6"/>
        <v>9221.9999999999982</v>
      </c>
      <c r="G94" s="13">
        <f t="shared" si="6"/>
        <v>9201.6999999999989</v>
      </c>
      <c r="H94" s="13">
        <f t="shared" si="6"/>
        <v>9160.1999999999989</v>
      </c>
      <c r="I94" s="13">
        <f t="shared" si="6"/>
        <v>9209.1999999999989</v>
      </c>
    </row>
    <row r="95" spans="1:9">
      <c r="A95" s="10" t="s">
        <v>88</v>
      </c>
      <c r="B95" s="11">
        <v>1220</v>
      </c>
      <c r="C95" s="13">
        <f>C29+C19+C82</f>
        <v>20514.399999999998</v>
      </c>
      <c r="D95" s="13">
        <f>D29+D19+D82</f>
        <v>23905</v>
      </c>
      <c r="E95" s="13">
        <f>E29+E19+E82+E71</f>
        <v>35711.4</v>
      </c>
      <c r="F95" s="13">
        <f>F29+F19+F82+F71</f>
        <v>8499.4</v>
      </c>
      <c r="G95" s="13">
        <f>G29+G19+G82+G71</f>
        <v>9393.4</v>
      </c>
      <c r="H95" s="13">
        <f>H29+H19+H82+H71</f>
        <v>9275.4</v>
      </c>
      <c r="I95" s="13">
        <f>I29+I19+I82+I71</f>
        <v>8543.1999999999989</v>
      </c>
    </row>
    <row r="96" spans="1:9" ht="14.25" customHeight="1">
      <c r="A96" s="212" t="s">
        <v>89</v>
      </c>
      <c r="B96" s="212"/>
      <c r="C96" s="212"/>
      <c r="D96" s="212"/>
      <c r="E96" s="212"/>
      <c r="F96" s="212"/>
      <c r="G96" s="212"/>
      <c r="H96" s="212"/>
      <c r="I96" s="212"/>
    </row>
    <row r="97" spans="1:9" ht="15.75" customHeight="1">
      <c r="A97" s="38" t="s">
        <v>90</v>
      </c>
      <c r="B97" s="11">
        <v>1300</v>
      </c>
      <c r="C97" s="12">
        <f t="shared" ref="C97:I97" si="7">C98+C99</f>
        <v>978.59999999999991</v>
      </c>
      <c r="D97" s="119">
        <f t="shared" si="7"/>
        <v>789</v>
      </c>
      <c r="E97" s="12">
        <f t="shared" si="7"/>
        <v>1305.04</v>
      </c>
      <c r="F97" s="12">
        <f t="shared" si="7"/>
        <v>348.9</v>
      </c>
      <c r="G97" s="12">
        <f t="shared" si="7"/>
        <v>296.39999999999998</v>
      </c>
      <c r="H97" s="12">
        <f t="shared" si="7"/>
        <v>296.44</v>
      </c>
      <c r="I97" s="12">
        <f t="shared" si="7"/>
        <v>363.3</v>
      </c>
    </row>
    <row r="98" spans="1:9" ht="25.5">
      <c r="A98" s="10" t="s">
        <v>91</v>
      </c>
      <c r="B98" s="39">
        <v>1301</v>
      </c>
      <c r="C98" s="12">
        <f>C53+C52</f>
        <v>688.3</v>
      </c>
      <c r="D98" s="12">
        <f>D53+D52</f>
        <v>300</v>
      </c>
      <c r="E98" s="12">
        <f>F98+G98+H98+I98</f>
        <v>657.6</v>
      </c>
      <c r="F98" s="12">
        <f>F53+F52</f>
        <v>164.4</v>
      </c>
      <c r="G98" s="12">
        <f>G53+G52</f>
        <v>164.4</v>
      </c>
      <c r="H98" s="12">
        <f>H53+H52</f>
        <v>164.4</v>
      </c>
      <c r="I98" s="12">
        <f>I53+I52</f>
        <v>164.4</v>
      </c>
    </row>
    <row r="99" spans="1:9" s="22" customFormat="1">
      <c r="A99" s="40" t="s">
        <v>92</v>
      </c>
      <c r="B99" s="41">
        <v>1302</v>
      </c>
      <c r="C99" s="184">
        <v>290.3</v>
      </c>
      <c r="D99" s="42">
        <v>489</v>
      </c>
      <c r="E99" s="190">
        <f>F99+G99+H99+I99</f>
        <v>647.43999999999994</v>
      </c>
      <c r="F99" s="186">
        <v>184.5</v>
      </c>
      <c r="G99" s="186">
        <v>132</v>
      </c>
      <c r="H99" s="186">
        <v>132.04</v>
      </c>
      <c r="I99" s="191">
        <v>198.9</v>
      </c>
    </row>
    <row r="100" spans="1:9">
      <c r="A100" s="10" t="s">
        <v>22</v>
      </c>
      <c r="B100" s="43">
        <v>1310</v>
      </c>
      <c r="C100" s="44">
        <f>C23+C37</f>
        <v>11344</v>
      </c>
      <c r="D100" s="44">
        <f>D23+D37</f>
        <v>15462</v>
      </c>
      <c r="E100" s="45">
        <f>F100+G100+H100+I100</f>
        <v>19694.400000000001</v>
      </c>
      <c r="F100" s="44">
        <f>F23+F37</f>
        <v>4797.3999999999996</v>
      </c>
      <c r="G100" s="44">
        <f>G23+G37</f>
        <v>4877</v>
      </c>
      <c r="H100" s="44">
        <f>H23+H37</f>
        <v>5013.3</v>
      </c>
      <c r="I100" s="44">
        <f>I23+I37</f>
        <v>5006.7</v>
      </c>
    </row>
    <row r="101" spans="1:9" ht="19.5" customHeight="1">
      <c r="A101" s="10" t="s">
        <v>23</v>
      </c>
      <c r="B101" s="43">
        <v>1320</v>
      </c>
      <c r="C101" s="12">
        <f t="shared" ref="C101:I101" si="8">C38+C24</f>
        <v>2538</v>
      </c>
      <c r="D101" s="12">
        <f t="shared" si="8"/>
        <v>3400</v>
      </c>
      <c r="E101" s="12">
        <f t="shared" si="8"/>
        <v>4308</v>
      </c>
      <c r="F101" s="12">
        <f t="shared" si="8"/>
        <v>1049.5999999999999</v>
      </c>
      <c r="G101" s="12">
        <f t="shared" si="8"/>
        <v>1067.2</v>
      </c>
      <c r="H101" s="12">
        <f t="shared" si="8"/>
        <v>1097.2</v>
      </c>
      <c r="I101" s="12">
        <f t="shared" si="8"/>
        <v>1094</v>
      </c>
    </row>
    <row r="102" spans="1:9">
      <c r="A102" s="10" t="s">
        <v>93</v>
      </c>
      <c r="B102" s="43">
        <v>1330</v>
      </c>
      <c r="C102" s="12">
        <v>834.7</v>
      </c>
      <c r="D102" s="12">
        <v>912</v>
      </c>
      <c r="E102" s="14">
        <f>F102+G102+H102+I102</f>
        <v>1014.3</v>
      </c>
      <c r="F102" s="21">
        <v>277.8</v>
      </c>
      <c r="G102" s="21">
        <v>240</v>
      </c>
      <c r="H102" s="21">
        <v>246.5</v>
      </c>
      <c r="I102" s="21">
        <v>250</v>
      </c>
    </row>
    <row r="103" spans="1:9">
      <c r="A103" s="10" t="s">
        <v>94</v>
      </c>
      <c r="B103" s="43">
        <v>1340</v>
      </c>
      <c r="C103" s="12">
        <f t="shared" ref="C103:I103" si="9">C95-C100-C102-C101-C97</f>
        <v>4819.0999999999967</v>
      </c>
      <c r="D103" s="12">
        <f t="shared" si="9"/>
        <v>3342</v>
      </c>
      <c r="E103" s="12">
        <f t="shared" si="9"/>
        <v>9389.66</v>
      </c>
      <c r="F103" s="12">
        <f t="shared" si="9"/>
        <v>2025.6999999999998</v>
      </c>
      <c r="G103" s="12">
        <f t="shared" si="9"/>
        <v>2912.7999999999997</v>
      </c>
      <c r="H103" s="12">
        <f t="shared" si="9"/>
        <v>2621.9599999999996</v>
      </c>
      <c r="I103" s="12">
        <f t="shared" si="9"/>
        <v>1829.1999999999991</v>
      </c>
    </row>
    <row r="104" spans="1:9">
      <c r="A104" s="8" t="s">
        <v>95</v>
      </c>
      <c r="B104" s="46">
        <v>1350</v>
      </c>
      <c r="C104" s="13">
        <f t="shared" ref="C104:I104" si="10">C97+C100+C101+C102+C103</f>
        <v>20514.399999999998</v>
      </c>
      <c r="D104" s="13">
        <f t="shared" si="10"/>
        <v>23905</v>
      </c>
      <c r="E104" s="13">
        <f t="shared" si="10"/>
        <v>35711.4</v>
      </c>
      <c r="F104" s="13">
        <f t="shared" si="10"/>
        <v>8499.4</v>
      </c>
      <c r="G104" s="13">
        <f t="shared" si="10"/>
        <v>9393.4</v>
      </c>
      <c r="H104" s="13">
        <f t="shared" si="10"/>
        <v>9275.4</v>
      </c>
      <c r="I104" s="13">
        <f t="shared" si="10"/>
        <v>8543.1999999999989</v>
      </c>
    </row>
    <row r="105" spans="1:9" ht="15.75">
      <c r="A105" s="161" t="s">
        <v>250</v>
      </c>
      <c r="G105" s="1" t="s">
        <v>251</v>
      </c>
    </row>
    <row r="106" spans="1:9">
      <c r="A106" s="47" t="s">
        <v>244</v>
      </c>
      <c r="B106" s="48"/>
      <c r="C106" s="213" t="s">
        <v>96</v>
      </c>
      <c r="D106" s="213"/>
      <c r="E106" s="213"/>
      <c r="F106" s="49"/>
      <c r="G106" s="49" t="s">
        <v>97</v>
      </c>
      <c r="H106" s="50"/>
      <c r="I106" s="51"/>
    </row>
  </sheetData>
  <mergeCells count="11">
    <mergeCell ref="A96:I96"/>
    <mergeCell ref="C106:E106"/>
    <mergeCell ref="A1:I1"/>
    <mergeCell ref="G2:I2"/>
    <mergeCell ref="A3:I3"/>
    <mergeCell ref="A5:A6"/>
    <mergeCell ref="B5:B6"/>
    <mergeCell ref="C5:C6"/>
    <mergeCell ref="D5:D6"/>
    <mergeCell ref="E5:E6"/>
    <mergeCell ref="F5:I5"/>
  </mergeCells>
  <phoneticPr fontId="35" type="noConversion"/>
  <pageMargins left="0.78740157480314965" right="0.39370078740157483" top="0.78740157480314965" bottom="0.78740157480314965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topLeftCell="A4" zoomScale="130" workbookViewId="0">
      <selection activeCell="E9" sqref="E9"/>
    </sheetView>
  </sheetViews>
  <sheetFormatPr defaultRowHeight="14.25"/>
  <cols>
    <col min="1" max="1" width="28.7109375" style="50" customWidth="1"/>
    <col min="2" max="2" width="6" style="50" customWidth="1"/>
    <col min="3" max="3" width="11.28515625" style="50" bestFit="1" customWidth="1"/>
    <col min="4" max="4" width="10.140625" style="50" customWidth="1"/>
    <col min="5" max="5" width="9.140625" style="50"/>
    <col min="6" max="6" width="8.42578125" style="50" customWidth="1"/>
    <col min="7" max="9" width="7" style="50" customWidth="1"/>
    <col min="10" max="16384" width="9.140625" style="50"/>
  </cols>
  <sheetData>
    <row r="1" spans="1:9" ht="15.75">
      <c r="G1" s="208" t="s">
        <v>98</v>
      </c>
      <c r="H1" s="208"/>
      <c r="I1" s="208"/>
    </row>
    <row r="2" spans="1:9" ht="15.75">
      <c r="A2" s="215" t="s">
        <v>99</v>
      </c>
      <c r="B2" s="215"/>
      <c r="C2" s="215"/>
      <c r="D2" s="215"/>
      <c r="E2" s="215"/>
      <c r="F2" s="215"/>
      <c r="G2" s="215"/>
      <c r="H2" s="215"/>
      <c r="I2" s="215"/>
    </row>
    <row r="3" spans="1:9" ht="7.5" customHeight="1">
      <c r="A3" s="52"/>
      <c r="B3" s="52"/>
      <c r="C3" s="52"/>
      <c r="D3" s="52"/>
      <c r="E3" s="52"/>
      <c r="F3" s="52"/>
      <c r="G3" s="52"/>
      <c r="H3" s="52"/>
      <c r="I3" s="52"/>
    </row>
    <row r="4" spans="1:9" ht="15" customHeight="1">
      <c r="A4" s="216" t="s">
        <v>2</v>
      </c>
      <c r="B4" s="217" t="s">
        <v>3</v>
      </c>
      <c r="C4" s="211" t="s">
        <v>230</v>
      </c>
      <c r="D4" s="217" t="s">
        <v>100</v>
      </c>
      <c r="E4" s="218" t="s">
        <v>5</v>
      </c>
      <c r="F4" s="218" t="s">
        <v>6</v>
      </c>
      <c r="G4" s="218"/>
      <c r="H4" s="218"/>
      <c r="I4" s="218"/>
    </row>
    <row r="5" spans="1:9" ht="57" customHeight="1">
      <c r="A5" s="216"/>
      <c r="B5" s="217"/>
      <c r="C5" s="211"/>
      <c r="D5" s="217"/>
      <c r="E5" s="218"/>
      <c r="F5" s="53" t="s">
        <v>7</v>
      </c>
      <c r="G5" s="53" t="s">
        <v>8</v>
      </c>
      <c r="H5" s="53" t="s">
        <v>9</v>
      </c>
      <c r="I5" s="53" t="s">
        <v>10</v>
      </c>
    </row>
    <row r="6" spans="1:9" s="7" customFormat="1" ht="12">
      <c r="A6" s="54">
        <v>1</v>
      </c>
      <c r="B6" s="55">
        <v>2</v>
      </c>
      <c r="C6" s="55">
        <v>3</v>
      </c>
      <c r="D6" s="55">
        <v>4</v>
      </c>
      <c r="E6" s="55">
        <v>6</v>
      </c>
      <c r="F6" s="55">
        <v>7</v>
      </c>
      <c r="G6" s="55">
        <v>8</v>
      </c>
      <c r="H6" s="55">
        <v>9</v>
      </c>
      <c r="I6" s="55">
        <v>10</v>
      </c>
    </row>
    <row r="7" spans="1:9">
      <c r="A7" s="214" t="s">
        <v>101</v>
      </c>
      <c r="B7" s="214"/>
      <c r="C7" s="214"/>
      <c r="D7" s="214"/>
      <c r="E7" s="214"/>
      <c r="F7" s="214"/>
      <c r="G7" s="214"/>
      <c r="H7" s="214"/>
      <c r="I7" s="214"/>
    </row>
    <row r="8" spans="1:9" ht="51.75" customHeight="1">
      <c r="A8" s="56" t="s">
        <v>102</v>
      </c>
      <c r="B8" s="57">
        <v>2000</v>
      </c>
      <c r="C8" s="58">
        <v>48</v>
      </c>
      <c r="D8" s="58"/>
      <c r="E8" s="58">
        <v>3400</v>
      </c>
      <c r="F8" s="58"/>
      <c r="G8" s="58"/>
      <c r="H8" s="58"/>
      <c r="I8" s="58"/>
    </row>
    <row r="9" spans="1:9" ht="45" customHeight="1">
      <c r="A9" s="56" t="s">
        <v>103</v>
      </c>
      <c r="B9" s="57">
        <v>2010</v>
      </c>
      <c r="C9" s="155"/>
      <c r="D9" s="155"/>
      <c r="E9" s="58"/>
      <c r="F9" s="58"/>
      <c r="G9" s="58"/>
      <c r="H9" s="58"/>
      <c r="I9" s="58"/>
    </row>
    <row r="10" spans="1:9" ht="15">
      <c r="A10" s="56" t="s">
        <v>104</v>
      </c>
      <c r="B10" s="57">
        <v>2030</v>
      </c>
      <c r="C10" s="155"/>
      <c r="D10" s="155"/>
      <c r="E10" s="58"/>
      <c r="F10" s="58"/>
      <c r="G10" s="58"/>
      <c r="H10" s="58"/>
      <c r="I10" s="58"/>
    </row>
    <row r="11" spans="1:9" ht="30">
      <c r="A11" s="56" t="s">
        <v>105</v>
      </c>
      <c r="B11" s="57">
        <v>2031</v>
      </c>
      <c r="C11" s="155"/>
      <c r="D11" s="155"/>
      <c r="E11" s="58"/>
      <c r="F11" s="58"/>
      <c r="G11" s="58"/>
      <c r="H11" s="58"/>
      <c r="I11" s="58"/>
    </row>
    <row r="12" spans="1:9" ht="15">
      <c r="A12" s="56" t="s">
        <v>106</v>
      </c>
      <c r="B12" s="57">
        <v>2040</v>
      </c>
      <c r="C12" s="59">
        <v>2891</v>
      </c>
      <c r="D12" s="156"/>
      <c r="E12" s="59"/>
      <c r="F12" s="59"/>
      <c r="G12" s="59"/>
      <c r="H12" s="59"/>
      <c r="I12" s="59"/>
    </row>
    <row r="13" spans="1:9" ht="15">
      <c r="A13" s="56" t="s">
        <v>107</v>
      </c>
      <c r="B13" s="57">
        <v>2050</v>
      </c>
      <c r="C13" s="155"/>
      <c r="D13" s="155"/>
      <c r="E13" s="58"/>
      <c r="F13" s="58"/>
      <c r="G13" s="58"/>
      <c r="H13" s="58"/>
      <c r="I13" s="58"/>
    </row>
    <row r="14" spans="1:9" ht="15">
      <c r="A14" s="56"/>
      <c r="B14" s="57"/>
      <c r="C14" s="155"/>
      <c r="D14" s="155"/>
      <c r="E14" s="58"/>
      <c r="F14" s="58"/>
      <c r="G14" s="58"/>
      <c r="H14" s="58"/>
      <c r="I14" s="58"/>
    </row>
    <row r="15" spans="1:9" ht="15">
      <c r="A15" s="60"/>
      <c r="B15" s="60"/>
      <c r="C15" s="155"/>
      <c r="D15" s="155"/>
      <c r="E15" s="58"/>
      <c r="F15" s="58"/>
      <c r="G15" s="58"/>
      <c r="H15" s="58"/>
      <c r="I15" s="58"/>
    </row>
    <row r="16" spans="1:9" ht="15">
      <c r="A16" s="56" t="s">
        <v>108</v>
      </c>
      <c r="B16" s="57">
        <v>2060</v>
      </c>
      <c r="C16" s="155"/>
      <c r="D16" s="155"/>
      <c r="E16" s="58"/>
      <c r="F16" s="58"/>
      <c r="G16" s="58"/>
      <c r="H16" s="58"/>
      <c r="I16" s="58"/>
    </row>
    <row r="17" spans="1:9" ht="15">
      <c r="A17" s="56"/>
      <c r="B17" s="57"/>
      <c r="C17" s="155"/>
      <c r="D17" s="155"/>
      <c r="E17" s="58"/>
      <c r="F17" s="58"/>
      <c r="G17" s="58"/>
      <c r="H17" s="58"/>
      <c r="I17" s="58"/>
    </row>
    <row r="18" spans="1:9" ht="15">
      <c r="A18" s="56"/>
      <c r="B18" s="57"/>
      <c r="C18" s="155"/>
      <c r="D18" s="155"/>
      <c r="E18" s="58"/>
      <c r="F18" s="58"/>
      <c r="G18" s="58"/>
      <c r="H18" s="58"/>
      <c r="I18" s="58"/>
    </row>
    <row r="19" spans="1:9" ht="60">
      <c r="A19" s="56" t="s">
        <v>109</v>
      </c>
      <c r="B19" s="57">
        <v>2070</v>
      </c>
      <c r="C19" s="58">
        <v>2891</v>
      </c>
      <c r="D19" s="58">
        <v>624</v>
      </c>
      <c r="E19" s="58">
        <v>3974</v>
      </c>
      <c r="F19" s="182"/>
      <c r="G19" s="182"/>
      <c r="H19" s="182"/>
      <c r="I19" s="182"/>
    </row>
    <row r="20" spans="1:9">
      <c r="A20" s="214" t="s">
        <v>110</v>
      </c>
      <c r="B20" s="214"/>
      <c r="C20" s="214"/>
      <c r="D20" s="214"/>
      <c r="E20" s="214"/>
      <c r="F20" s="214"/>
      <c r="G20" s="214"/>
      <c r="H20" s="214"/>
      <c r="I20" s="214"/>
    </row>
    <row r="21" spans="1:9" ht="60.75" customHeight="1">
      <c r="A21" s="61" t="s">
        <v>111</v>
      </c>
      <c r="B21" s="62">
        <v>2110</v>
      </c>
      <c r="C21" s="157"/>
      <c r="D21" s="64"/>
      <c r="E21" s="63"/>
      <c r="F21" s="63"/>
      <c r="G21" s="63"/>
      <c r="H21" s="63"/>
      <c r="I21" s="63"/>
    </row>
    <row r="22" spans="1:9" ht="29.25" customHeight="1">
      <c r="A22" s="65" t="s">
        <v>112</v>
      </c>
      <c r="B22" s="57">
        <v>2111</v>
      </c>
      <c r="C22" s="158"/>
      <c r="D22" s="67"/>
      <c r="E22" s="66"/>
      <c r="F22" s="66"/>
      <c r="G22" s="66"/>
      <c r="H22" s="66"/>
      <c r="I22" s="66"/>
    </row>
    <row r="23" spans="1:9" ht="45">
      <c r="A23" s="65" t="s">
        <v>113</v>
      </c>
      <c r="B23" s="57">
        <v>2112</v>
      </c>
      <c r="C23" s="158">
        <v>0.3</v>
      </c>
      <c r="D23" s="67"/>
      <c r="E23" s="66"/>
      <c r="F23" s="66"/>
      <c r="G23" s="66"/>
      <c r="H23" s="66"/>
      <c r="I23" s="66"/>
    </row>
    <row r="24" spans="1:9" ht="45" customHeight="1">
      <c r="A24" s="56" t="s">
        <v>114</v>
      </c>
      <c r="B24" s="68">
        <v>2113</v>
      </c>
      <c r="C24" s="158"/>
      <c r="D24" s="67"/>
      <c r="E24" s="66"/>
      <c r="F24" s="66"/>
      <c r="G24" s="66"/>
      <c r="H24" s="66"/>
      <c r="I24" s="66"/>
    </row>
    <row r="25" spans="1:9" ht="15">
      <c r="A25" s="56" t="s">
        <v>115</v>
      </c>
      <c r="B25" s="68">
        <v>2114</v>
      </c>
      <c r="C25" s="158"/>
      <c r="D25" s="67"/>
      <c r="E25" s="66"/>
      <c r="F25" s="66"/>
      <c r="G25" s="66"/>
      <c r="H25" s="66"/>
      <c r="I25" s="66"/>
    </row>
    <row r="26" spans="1:9" ht="30" customHeight="1">
      <c r="A26" s="56" t="s">
        <v>116</v>
      </c>
      <c r="B26" s="68">
        <v>2115</v>
      </c>
      <c r="C26" s="158"/>
      <c r="D26" s="67"/>
      <c r="E26" s="66"/>
      <c r="F26" s="66"/>
      <c r="G26" s="66"/>
      <c r="H26" s="66"/>
      <c r="I26" s="66"/>
    </row>
    <row r="27" spans="1:9" ht="30">
      <c r="A27" s="56" t="s">
        <v>117</v>
      </c>
      <c r="B27" s="68">
        <v>2116</v>
      </c>
      <c r="C27" s="157"/>
      <c r="D27" s="64"/>
      <c r="E27" s="66"/>
      <c r="F27" s="63"/>
      <c r="G27" s="63"/>
      <c r="H27" s="63"/>
      <c r="I27" s="63"/>
    </row>
    <row r="28" spans="1:9" ht="15">
      <c r="A28" s="56"/>
      <c r="B28" s="68"/>
      <c r="C28" s="157"/>
      <c r="D28" s="64"/>
      <c r="E28" s="66"/>
      <c r="F28" s="63"/>
      <c r="G28" s="63"/>
      <c r="H28" s="63"/>
      <c r="I28" s="63"/>
    </row>
    <row r="29" spans="1:9" ht="15">
      <c r="A29" s="56"/>
      <c r="B29" s="68"/>
      <c r="C29" s="157"/>
      <c r="D29" s="64"/>
      <c r="E29" s="66"/>
      <c r="F29" s="63"/>
      <c r="G29" s="63"/>
      <c r="H29" s="63"/>
      <c r="I29" s="63"/>
    </row>
    <row r="30" spans="1:9" ht="57.75" customHeight="1">
      <c r="A30" s="61" t="s">
        <v>118</v>
      </c>
      <c r="B30" s="69">
        <v>2120</v>
      </c>
      <c r="C30" s="63">
        <f>C31</f>
        <v>2122.1</v>
      </c>
      <c r="D30" s="63">
        <f>D31</f>
        <v>2783.16</v>
      </c>
      <c r="E30" s="59">
        <f>F30+G30+H30+I30</f>
        <v>3544.9920000000002</v>
      </c>
      <c r="F30" s="59">
        <f>F31</f>
        <v>863.53199999999993</v>
      </c>
      <c r="G30" s="59">
        <f>G31</f>
        <v>877.86</v>
      </c>
      <c r="H30" s="59">
        <f>H31</f>
        <v>902.39400000000001</v>
      </c>
      <c r="I30" s="59">
        <f>I31</f>
        <v>901.2059999999999</v>
      </c>
    </row>
    <row r="31" spans="1:9" ht="30" customHeight="1">
      <c r="A31" s="56" t="s">
        <v>116</v>
      </c>
      <c r="B31" s="68">
        <v>2121</v>
      </c>
      <c r="C31" s="66">
        <v>2122.1</v>
      </c>
      <c r="D31" s="58">
        <f ca="1">'І Фін результат'!D100*18%</f>
        <v>2783.16</v>
      </c>
      <c r="E31" s="58">
        <f ca="1">F31+G31+H31+I31</f>
        <v>3544.9920000000002</v>
      </c>
      <c r="F31" s="58">
        <f ca="1">'І Фін результат'!F100*18%</f>
        <v>863.53199999999993</v>
      </c>
      <c r="G31" s="58">
        <f ca="1">'І Фін результат'!G100*18%</f>
        <v>877.86</v>
      </c>
      <c r="H31" s="58">
        <f ca="1">'І Фін результат'!H100*18%</f>
        <v>902.39400000000001</v>
      </c>
      <c r="I31" s="58">
        <f ca="1">'І Фін результат'!I100*18%</f>
        <v>901.2059999999999</v>
      </c>
    </row>
    <row r="32" spans="1:9" ht="15">
      <c r="A32" s="56" t="s">
        <v>119</v>
      </c>
      <c r="B32" s="68">
        <v>2122</v>
      </c>
      <c r="C32" s="158"/>
      <c r="D32" s="58"/>
      <c r="E32" s="58"/>
      <c r="F32" s="58"/>
      <c r="G32" s="58"/>
      <c r="H32" s="58"/>
      <c r="I32" s="58"/>
    </row>
    <row r="33" spans="1:9" ht="15">
      <c r="A33" s="56" t="s">
        <v>120</v>
      </c>
      <c r="B33" s="68">
        <v>2123</v>
      </c>
      <c r="C33" s="158"/>
      <c r="D33" s="58"/>
      <c r="E33" s="58"/>
      <c r="F33" s="58"/>
      <c r="G33" s="58"/>
      <c r="H33" s="58"/>
      <c r="I33" s="58"/>
    </row>
    <row r="34" spans="1:9" ht="30">
      <c r="A34" s="56" t="s">
        <v>117</v>
      </c>
      <c r="B34" s="68">
        <v>2124</v>
      </c>
      <c r="C34" s="158"/>
      <c r="D34" s="58"/>
      <c r="E34" s="58"/>
      <c r="F34" s="58"/>
      <c r="G34" s="58"/>
      <c r="H34" s="58"/>
      <c r="I34" s="58"/>
    </row>
    <row r="35" spans="1:9">
      <c r="C35" s="70"/>
      <c r="D35" s="70"/>
      <c r="E35" s="70"/>
      <c r="F35" s="70"/>
      <c r="G35" s="70"/>
      <c r="H35" s="70"/>
      <c r="I35" s="70"/>
    </row>
    <row r="36" spans="1:9" ht="15">
      <c r="A36" s="56"/>
      <c r="B36" s="68"/>
      <c r="C36" s="58"/>
      <c r="D36" s="58"/>
      <c r="E36" s="58"/>
      <c r="F36" s="58"/>
      <c r="G36" s="58"/>
      <c r="H36" s="58"/>
      <c r="I36" s="58"/>
    </row>
    <row r="37" spans="1:9" ht="57">
      <c r="A37" s="61" t="s">
        <v>121</v>
      </c>
      <c r="B37" s="69">
        <v>2130</v>
      </c>
      <c r="C37" s="59">
        <f t="shared" ref="C37:I37" si="0">C39+C41</f>
        <v>2722.7000000000003</v>
      </c>
      <c r="D37" s="59">
        <f t="shared" si="0"/>
        <v>3632</v>
      </c>
      <c r="E37" s="59">
        <f>E39+E41</f>
        <v>4603.4160000000002</v>
      </c>
      <c r="F37" s="59">
        <f t="shared" si="0"/>
        <v>1121.5609999999999</v>
      </c>
      <c r="G37" s="59">
        <f t="shared" si="0"/>
        <v>1140.355</v>
      </c>
      <c r="H37" s="59">
        <f t="shared" si="0"/>
        <v>1172.3995</v>
      </c>
      <c r="I37" s="59">
        <f t="shared" si="0"/>
        <v>1169.1005</v>
      </c>
    </row>
    <row r="38" spans="1:9" ht="15">
      <c r="A38" s="56" t="s">
        <v>122</v>
      </c>
      <c r="B38" s="68">
        <v>2131</v>
      </c>
      <c r="C38" s="58"/>
      <c r="D38" s="58"/>
      <c r="E38" s="58"/>
      <c r="F38" s="58"/>
      <c r="G38" s="58"/>
      <c r="H38" s="58"/>
      <c r="I38" s="58"/>
    </row>
    <row r="39" spans="1:9" ht="60">
      <c r="A39" s="56" t="s">
        <v>123</v>
      </c>
      <c r="B39" s="68">
        <v>2132</v>
      </c>
      <c r="C39" s="58">
        <v>2545.3000000000002</v>
      </c>
      <c r="D39" s="58">
        <v>3400</v>
      </c>
      <c r="E39" s="58">
        <f>F39+G39+H39+I39</f>
        <v>4308</v>
      </c>
      <c r="F39" s="58">
        <f ca="1">'І Фін результат'!F101</f>
        <v>1049.5999999999999</v>
      </c>
      <c r="G39" s="58">
        <f ca="1">'І Фін результат'!G101</f>
        <v>1067.2</v>
      </c>
      <c r="H39" s="58">
        <f ca="1">'І Фін результат'!H101</f>
        <v>1097.2</v>
      </c>
      <c r="I39" s="58">
        <f ca="1">'І Фін результат'!I101</f>
        <v>1094</v>
      </c>
    </row>
    <row r="40" spans="1:9" ht="30">
      <c r="A40" s="56" t="s">
        <v>124</v>
      </c>
      <c r="B40" s="68">
        <v>2133</v>
      </c>
      <c r="C40" s="58"/>
      <c r="D40" s="58"/>
      <c r="E40" s="58"/>
      <c r="F40" s="58"/>
      <c r="G40" s="58"/>
      <c r="H40" s="58"/>
      <c r="I40" s="58"/>
    </row>
    <row r="41" spans="1:9" ht="15">
      <c r="A41" s="56" t="s">
        <v>125</v>
      </c>
      <c r="B41" s="68" t="s">
        <v>247</v>
      </c>
      <c r="C41" s="58">
        <v>177.4</v>
      </c>
      <c r="D41" s="58">
        <v>232</v>
      </c>
      <c r="E41" s="58">
        <f>F41+G41+H41+I41</f>
        <v>295.416</v>
      </c>
      <c r="F41" s="58">
        <f ca="1">'І Фін результат'!F100*1.5%</f>
        <v>71.960999999999999</v>
      </c>
      <c r="G41" s="58">
        <f ca="1">'І Фін результат'!G100*1.5%</f>
        <v>73.155000000000001</v>
      </c>
      <c r="H41" s="58">
        <f ca="1">'І Фін результат'!H100*1.5%</f>
        <v>75.1995</v>
      </c>
      <c r="I41" s="58">
        <f ca="1">'І Фін результат'!I100*1.5%</f>
        <v>75.100499999999997</v>
      </c>
    </row>
    <row r="42" spans="1:9" ht="15">
      <c r="A42" s="56"/>
      <c r="B42" s="68"/>
      <c r="C42" s="155"/>
      <c r="D42" s="58"/>
      <c r="E42" s="58"/>
      <c r="F42" s="58"/>
      <c r="G42" s="58"/>
      <c r="H42" s="58"/>
      <c r="I42" s="58"/>
    </row>
    <row r="43" spans="1:9" ht="28.5">
      <c r="A43" s="61" t="s">
        <v>126</v>
      </c>
      <c r="B43" s="69">
        <v>2140</v>
      </c>
      <c r="C43" s="156"/>
      <c r="D43" s="59"/>
      <c r="E43" s="59"/>
      <c r="F43" s="59"/>
      <c r="G43" s="59"/>
      <c r="H43" s="59"/>
      <c r="I43" s="59"/>
    </row>
    <row r="44" spans="1:9" ht="90">
      <c r="A44" s="56" t="s">
        <v>127</v>
      </c>
      <c r="B44" s="68">
        <v>2141</v>
      </c>
      <c r="C44" s="155"/>
      <c r="D44" s="58"/>
      <c r="E44" s="58"/>
      <c r="F44" s="58"/>
      <c r="G44" s="58"/>
      <c r="H44" s="58"/>
      <c r="I44" s="58"/>
    </row>
    <row r="45" spans="1:9" ht="30">
      <c r="A45" s="56" t="s">
        <v>128</v>
      </c>
      <c r="B45" s="68">
        <v>2142</v>
      </c>
      <c r="C45" s="155"/>
      <c r="D45" s="58"/>
      <c r="E45" s="58"/>
      <c r="F45" s="58"/>
      <c r="G45" s="58"/>
      <c r="H45" s="58"/>
      <c r="I45" s="58"/>
    </row>
    <row r="46" spans="1:9" ht="15">
      <c r="A46" s="56"/>
      <c r="B46" s="68"/>
      <c r="C46" s="155"/>
      <c r="D46" s="58"/>
      <c r="E46" s="58"/>
      <c r="F46" s="58"/>
      <c r="G46" s="58"/>
      <c r="H46" s="58"/>
      <c r="I46" s="58"/>
    </row>
    <row r="47" spans="1:9" ht="15">
      <c r="A47" s="56"/>
      <c r="B47" s="68"/>
      <c r="C47" s="58"/>
      <c r="D47" s="58"/>
      <c r="E47" s="58"/>
      <c r="F47" s="58"/>
      <c r="G47" s="58"/>
      <c r="H47" s="58"/>
      <c r="I47" s="58"/>
    </row>
    <row r="48" spans="1:9" ht="15">
      <c r="A48" s="71"/>
      <c r="B48" s="52"/>
      <c r="C48" s="72"/>
      <c r="D48" s="73"/>
      <c r="E48" s="72"/>
      <c r="F48" s="73"/>
      <c r="G48" s="73"/>
      <c r="H48" s="73"/>
      <c r="I48" s="73"/>
    </row>
    <row r="49" spans="1:9" ht="15">
      <c r="A49" s="71"/>
      <c r="B49" s="52"/>
      <c r="C49" s="72"/>
      <c r="D49" s="73"/>
      <c r="E49" s="72"/>
      <c r="F49" s="73"/>
      <c r="G49" s="73"/>
      <c r="H49" s="73"/>
      <c r="I49" s="73"/>
    </row>
    <row r="50" spans="1:9" ht="15">
      <c r="A50" s="71"/>
      <c r="B50" s="52"/>
      <c r="C50" s="72"/>
      <c r="D50" s="73"/>
      <c r="E50" s="72"/>
      <c r="F50" s="73"/>
      <c r="G50" s="73"/>
      <c r="H50" s="73"/>
      <c r="I50" s="73"/>
    </row>
    <row r="51" spans="1:9" ht="15" customHeight="1">
      <c r="A51" s="161" t="s">
        <v>250</v>
      </c>
      <c r="B51" s="1"/>
      <c r="C51" s="1"/>
      <c r="D51" s="1"/>
      <c r="E51" s="1"/>
      <c r="F51" s="1" t="s">
        <v>251</v>
      </c>
      <c r="G51" s="1"/>
      <c r="H51" s="1"/>
    </row>
    <row r="52" spans="1:9" ht="15">
      <c r="A52" s="47" t="s">
        <v>245</v>
      </c>
      <c r="B52" s="48"/>
      <c r="C52" s="213" t="s">
        <v>96</v>
      </c>
      <c r="D52" s="213"/>
      <c r="E52" s="213"/>
      <c r="F52" s="49" t="s">
        <v>97</v>
      </c>
      <c r="H52" s="51"/>
    </row>
  </sheetData>
  <mergeCells count="11">
    <mergeCell ref="F4:I4"/>
    <mergeCell ref="A7:I7"/>
    <mergeCell ref="A20:I20"/>
    <mergeCell ref="C52:E52"/>
    <mergeCell ref="G1:I1"/>
    <mergeCell ref="A2:I2"/>
    <mergeCell ref="A4:A5"/>
    <mergeCell ref="B4:B5"/>
    <mergeCell ref="C4:C5"/>
    <mergeCell ref="D4:D5"/>
    <mergeCell ref="E4:E5"/>
  </mergeCells>
  <phoneticPr fontId="35" type="noConversion"/>
  <pageMargins left="0.78740157480314965" right="0.39370078740157483" top="0.78740157480314965" bottom="0.78740157480314965" header="0.51181102362204722" footer="0.51181102362204722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75"/>
  <sheetViews>
    <sheetView topLeftCell="A16" zoomScale="120" workbookViewId="0">
      <selection activeCell="E20" sqref="E20"/>
    </sheetView>
  </sheetViews>
  <sheetFormatPr defaultRowHeight="12.75"/>
  <cols>
    <col min="1" max="1" width="29.28515625" style="74" customWidth="1"/>
    <col min="2" max="2" width="6.42578125" style="74" customWidth="1"/>
    <col min="3" max="3" width="10.5703125" style="74" customWidth="1"/>
    <col min="4" max="4" width="9.140625" style="74"/>
    <col min="5" max="5" width="8" style="74" customWidth="1"/>
    <col min="6" max="6" width="6.42578125" style="74" customWidth="1"/>
    <col min="7" max="7" width="7.28515625" style="74" customWidth="1"/>
    <col min="8" max="8" width="6.7109375" style="74" customWidth="1"/>
    <col min="9" max="9" width="7.85546875" style="74" customWidth="1"/>
    <col min="10" max="16384" width="9.140625" style="74"/>
  </cols>
  <sheetData>
    <row r="1" spans="1:9">
      <c r="G1" s="223" t="s">
        <v>129</v>
      </c>
      <c r="H1" s="223"/>
      <c r="I1" s="223"/>
    </row>
    <row r="2" spans="1:9">
      <c r="A2" s="224" t="s">
        <v>130</v>
      </c>
      <c r="B2" s="224"/>
      <c r="C2" s="224"/>
      <c r="D2" s="224"/>
      <c r="E2" s="224"/>
      <c r="F2" s="224"/>
      <c r="G2" s="224"/>
      <c r="H2" s="224"/>
      <c r="I2" s="224"/>
    </row>
    <row r="3" spans="1:9" ht="6" customHeight="1">
      <c r="A3" s="75"/>
      <c r="B3" s="75"/>
      <c r="C3" s="75"/>
      <c r="D3" s="75"/>
      <c r="E3" s="75"/>
      <c r="F3" s="75"/>
      <c r="G3" s="75"/>
      <c r="H3" s="75"/>
      <c r="I3" s="75"/>
    </row>
    <row r="4" spans="1:9" ht="18.75" customHeight="1">
      <c r="A4" s="225" t="s">
        <v>2</v>
      </c>
      <c r="B4" s="227" t="s">
        <v>131</v>
      </c>
      <c r="C4" s="227" t="s">
        <v>230</v>
      </c>
      <c r="D4" s="227" t="s">
        <v>132</v>
      </c>
      <c r="E4" s="211" t="s">
        <v>5</v>
      </c>
      <c r="F4" s="211" t="s">
        <v>6</v>
      </c>
      <c r="G4" s="211"/>
      <c r="H4" s="211"/>
      <c r="I4" s="211"/>
    </row>
    <row r="5" spans="1:9" ht="26.25" customHeight="1">
      <c r="A5" s="226"/>
      <c r="B5" s="227"/>
      <c r="C5" s="227"/>
      <c r="D5" s="227"/>
      <c r="E5" s="211"/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s="6">
        <v>1</v>
      </c>
      <c r="B6" s="4">
        <v>2</v>
      </c>
      <c r="C6" s="4">
        <v>3</v>
      </c>
      <c r="D6" s="4">
        <v>4</v>
      </c>
      <c r="E6" s="4">
        <v>6</v>
      </c>
      <c r="F6" s="4">
        <v>7</v>
      </c>
      <c r="G6" s="4">
        <v>8</v>
      </c>
      <c r="H6" s="4">
        <v>9</v>
      </c>
      <c r="I6" s="4">
        <v>10</v>
      </c>
    </row>
    <row r="7" spans="1:9" ht="19.5" customHeight="1">
      <c r="A7" s="219" t="s">
        <v>133</v>
      </c>
      <c r="B7" s="220"/>
      <c r="C7" s="220"/>
      <c r="D7" s="220"/>
      <c r="E7" s="220"/>
      <c r="F7" s="220"/>
      <c r="G7" s="220"/>
      <c r="H7" s="220"/>
      <c r="I7" s="221"/>
    </row>
    <row r="8" spans="1:9" ht="25.5">
      <c r="A8" s="76" t="s">
        <v>134</v>
      </c>
      <c r="B8" s="77">
        <v>3000</v>
      </c>
      <c r="C8" s="159"/>
      <c r="D8" s="79"/>
      <c r="E8" s="78"/>
      <c r="F8" s="78"/>
      <c r="G8" s="78"/>
      <c r="H8" s="78"/>
      <c r="I8" s="78"/>
    </row>
    <row r="9" spans="1:9" ht="24" customHeight="1">
      <c r="A9" s="10" t="s">
        <v>135</v>
      </c>
      <c r="B9" s="11">
        <v>3010</v>
      </c>
      <c r="C9" s="160"/>
      <c r="D9" s="81"/>
      <c r="E9" s="80"/>
      <c r="F9" s="80"/>
      <c r="G9" s="80"/>
      <c r="H9" s="80"/>
      <c r="I9" s="80"/>
    </row>
    <row r="10" spans="1:9" ht="25.5">
      <c r="A10" s="10" t="s">
        <v>136</v>
      </c>
      <c r="B10" s="11">
        <v>3020</v>
      </c>
      <c r="C10" s="160"/>
      <c r="D10" s="81"/>
      <c r="E10" s="80"/>
      <c r="F10" s="80"/>
      <c r="G10" s="80"/>
      <c r="H10" s="80"/>
      <c r="I10" s="80"/>
    </row>
    <row r="11" spans="1:9">
      <c r="A11" s="10" t="s">
        <v>137</v>
      </c>
      <c r="B11" s="11">
        <v>3021</v>
      </c>
      <c r="C11" s="160"/>
      <c r="D11" s="81"/>
      <c r="E11" s="80"/>
      <c r="F11" s="80"/>
      <c r="G11" s="80"/>
      <c r="H11" s="80"/>
      <c r="I11" s="80"/>
    </row>
    <row r="12" spans="1:9" ht="22.5" customHeight="1">
      <c r="A12" s="10" t="s">
        <v>138</v>
      </c>
      <c r="B12" s="11">
        <v>3030</v>
      </c>
      <c r="C12" s="160"/>
      <c r="D12" s="81"/>
      <c r="E12" s="82"/>
      <c r="F12" s="82"/>
      <c r="G12" s="82"/>
      <c r="H12" s="82"/>
      <c r="I12" s="82"/>
    </row>
    <row r="13" spans="1:9" ht="23.25" customHeight="1">
      <c r="A13" s="10" t="s">
        <v>139</v>
      </c>
      <c r="B13" s="11">
        <v>3040</v>
      </c>
      <c r="C13" s="160"/>
      <c r="D13" s="81"/>
      <c r="E13" s="80"/>
      <c r="F13" s="80"/>
      <c r="G13" s="80"/>
      <c r="H13" s="80"/>
      <c r="I13" s="80"/>
    </row>
    <row r="14" spans="1:9" ht="24.75" customHeight="1">
      <c r="A14" s="10" t="s">
        <v>140</v>
      </c>
      <c r="B14" s="11">
        <v>3050</v>
      </c>
      <c r="C14" s="160"/>
      <c r="D14" s="81"/>
      <c r="E14" s="80"/>
      <c r="F14" s="80"/>
      <c r="G14" s="80"/>
      <c r="H14" s="80"/>
      <c r="I14" s="80"/>
    </row>
    <row r="15" spans="1:9" ht="15" customHeight="1">
      <c r="A15" s="10" t="s">
        <v>141</v>
      </c>
      <c r="B15" s="11">
        <v>3060</v>
      </c>
      <c r="C15" s="185">
        <f>C16+C17+C18+C20+C25+C22+C23+C24</f>
        <v>19540</v>
      </c>
      <c r="D15" s="13">
        <f>D16+D17+D18+D20+D21+D22+D24</f>
        <v>23479</v>
      </c>
      <c r="E15" s="83">
        <f t="shared" ref="E15:E20" si="0">F15+G15+H15+I15</f>
        <v>34578.799999999996</v>
      </c>
      <c r="F15" s="83">
        <f>F16+F17+F18+F20+F24+F25+F19</f>
        <v>8644.1999999999989</v>
      </c>
      <c r="G15" s="83">
        <f>G16+G17+G18+G20+G24+G25+G19</f>
        <v>8661.6999999999989</v>
      </c>
      <c r="H15" s="83">
        <f>H16+H17+H18+H20+H24+H25+H19</f>
        <v>8613.6999999999989</v>
      </c>
      <c r="I15" s="83">
        <f>I16+I17+I18+I20+I24+I25+I19</f>
        <v>8659.1999999999989</v>
      </c>
    </row>
    <row r="16" spans="1:9" ht="29.25" customHeight="1">
      <c r="A16" s="15" t="s">
        <v>265</v>
      </c>
      <c r="B16" s="11" t="s">
        <v>142</v>
      </c>
      <c r="C16" s="186">
        <v>17539.400000000001</v>
      </c>
      <c r="D16" s="12">
        <v>21436</v>
      </c>
      <c r="E16" s="16">
        <f t="shared" si="0"/>
        <v>32395.200000000001</v>
      </c>
      <c r="F16" s="17">
        <f ca="1">'І Фін результат'!F10</f>
        <v>8098.8</v>
      </c>
      <c r="G16" s="17">
        <f ca="1">'І Фін результат'!G10</f>
        <v>8098.8</v>
      </c>
      <c r="H16" s="17">
        <f ca="1">'І Фін результат'!H10</f>
        <v>8098.8</v>
      </c>
      <c r="I16" s="17">
        <f ca="1">'І Фін результат'!I10</f>
        <v>8098.8</v>
      </c>
    </row>
    <row r="17" spans="1:9" ht="29.25" customHeight="1">
      <c r="A17" s="15" t="s">
        <v>266</v>
      </c>
      <c r="B17" s="11" t="s">
        <v>143</v>
      </c>
      <c r="C17" s="12"/>
      <c r="D17" s="12">
        <v>0</v>
      </c>
      <c r="E17" s="16">
        <f t="shared" si="0"/>
        <v>4</v>
      </c>
      <c r="F17" s="17">
        <f ca="1">'І Фін результат'!F11</f>
        <v>1</v>
      </c>
      <c r="G17" s="17">
        <f ca="1">'І Фін результат'!G11</f>
        <v>1</v>
      </c>
      <c r="H17" s="17">
        <f ca="1">'І Фін результат'!H11</f>
        <v>1</v>
      </c>
      <c r="I17" s="17">
        <f ca="1">'І Фін результат'!I11</f>
        <v>1</v>
      </c>
    </row>
    <row r="18" spans="1:9" ht="42" customHeight="1">
      <c r="A18" s="15" t="s">
        <v>15</v>
      </c>
      <c r="B18" s="11" t="s">
        <v>144</v>
      </c>
      <c r="C18" s="12">
        <v>290.3</v>
      </c>
      <c r="D18" s="12">
        <v>389</v>
      </c>
      <c r="E18" s="16">
        <f t="shared" si="0"/>
        <v>632.5</v>
      </c>
      <c r="F18" s="17">
        <f ca="1">'І Фін результат'!F12</f>
        <v>180.5</v>
      </c>
      <c r="G18" s="17">
        <f ca="1">'І Фін результат'!G12</f>
        <v>128</v>
      </c>
      <c r="H18" s="17">
        <f ca="1">'І Фін результат'!H12</f>
        <v>128</v>
      </c>
      <c r="I18" s="17">
        <f ca="1">'І Фін результат'!I12</f>
        <v>196</v>
      </c>
    </row>
    <row r="19" spans="1:9" ht="49.5" customHeight="1">
      <c r="A19" s="165" t="s">
        <v>273</v>
      </c>
      <c r="B19" s="11" t="s">
        <v>146</v>
      </c>
      <c r="C19" s="12"/>
      <c r="D19" s="12"/>
      <c r="E19" s="16">
        <f t="shared" si="0"/>
        <v>15.1</v>
      </c>
      <c r="F19" s="18">
        <f ca="1">'І Фін результат'!F13</f>
        <v>3.9</v>
      </c>
      <c r="G19" s="18">
        <f ca="1">'І Фін результат'!G13</f>
        <v>3.9</v>
      </c>
      <c r="H19" s="18">
        <f ca="1">'І Фін результат'!H13</f>
        <v>3.9</v>
      </c>
      <c r="I19" s="18">
        <f ca="1">'І Фін результат'!I13</f>
        <v>3.4</v>
      </c>
    </row>
    <row r="20" spans="1:9" ht="36.75" customHeight="1">
      <c r="A20" s="15" t="s">
        <v>145</v>
      </c>
      <c r="B20" s="11" t="s">
        <v>148</v>
      </c>
      <c r="C20" s="12">
        <v>1138.4000000000001</v>
      </c>
      <c r="D20" s="12">
        <v>1200</v>
      </c>
      <c r="E20" s="16">
        <f t="shared" si="0"/>
        <v>1240</v>
      </c>
      <c r="F20" s="18">
        <f ca="1">'І Фін результат'!F14</f>
        <v>310</v>
      </c>
      <c r="G20" s="18">
        <f ca="1">'І Фін результат'!G14</f>
        <v>310</v>
      </c>
      <c r="H20" s="18">
        <f ca="1">'І Фін результат'!H14</f>
        <v>310</v>
      </c>
      <c r="I20" s="18">
        <f ca="1">'І Фін результат'!I14</f>
        <v>310</v>
      </c>
    </row>
    <row r="21" spans="1:9" ht="25.5" customHeight="1">
      <c r="A21" s="15" t="s">
        <v>147</v>
      </c>
      <c r="B21" s="11" t="s">
        <v>149</v>
      </c>
      <c r="C21" s="12"/>
      <c r="D21" s="12">
        <v>49</v>
      </c>
      <c r="E21" s="84"/>
      <c r="F21" s="85"/>
      <c r="G21" s="85"/>
      <c r="H21" s="85"/>
      <c r="I21" s="85"/>
    </row>
    <row r="22" spans="1:9" ht="50.25" customHeight="1">
      <c r="A22" s="151" t="s">
        <v>231</v>
      </c>
      <c r="B22" s="11" t="s">
        <v>276</v>
      </c>
      <c r="C22" s="12">
        <v>2.2999999999999998</v>
      </c>
      <c r="D22" s="12">
        <v>5</v>
      </c>
      <c r="E22" s="16">
        <f>F22+G22+H22+I22</f>
        <v>0</v>
      </c>
      <c r="F22" s="85"/>
      <c r="G22" s="85"/>
      <c r="H22" s="85"/>
      <c r="I22" s="85"/>
    </row>
    <row r="23" spans="1:9" ht="50.25" customHeight="1">
      <c r="A23" s="151" t="s">
        <v>252</v>
      </c>
      <c r="B23" s="11" t="s">
        <v>277</v>
      </c>
      <c r="C23" s="12">
        <v>149</v>
      </c>
      <c r="D23" s="12"/>
      <c r="E23" s="162"/>
      <c r="F23" s="85"/>
      <c r="G23" s="85"/>
      <c r="H23" s="85"/>
      <c r="I23" s="85"/>
    </row>
    <row r="24" spans="1:9" ht="22.5" customHeight="1">
      <c r="A24" s="151" t="s">
        <v>253</v>
      </c>
      <c r="B24" s="11" t="s">
        <v>278</v>
      </c>
      <c r="C24" s="12">
        <v>420.6</v>
      </c>
      <c r="D24" s="12">
        <v>400</v>
      </c>
      <c r="E24" s="16">
        <f t="shared" ref="E24:E30" si="1">F24+G24+H24+I24</f>
        <v>200</v>
      </c>
      <c r="F24" s="85">
        <f ca="1">'І Фін результат'!F75</f>
        <v>50</v>
      </c>
      <c r="G24" s="85">
        <f ca="1">'І Фін результат'!G75</f>
        <v>50</v>
      </c>
      <c r="H24" s="85">
        <f ca="1">'І Фін результат'!H75</f>
        <v>50</v>
      </c>
      <c r="I24" s="85">
        <f ca="1">'І Фін результат'!I75</f>
        <v>50</v>
      </c>
    </row>
    <row r="25" spans="1:9">
      <c r="A25" s="163" t="s">
        <v>150</v>
      </c>
      <c r="B25" s="11"/>
      <c r="C25" s="159">
        <f>C27</f>
        <v>0</v>
      </c>
      <c r="D25" s="13">
        <f>D26+D27</f>
        <v>90</v>
      </c>
      <c r="E25" s="13">
        <f t="shared" si="1"/>
        <v>92</v>
      </c>
      <c r="F25" s="13">
        <f>F26</f>
        <v>0</v>
      </c>
      <c r="G25" s="13">
        <f>G26+G27</f>
        <v>70</v>
      </c>
      <c r="H25" s="13">
        <f>H26</f>
        <v>22</v>
      </c>
      <c r="I25" s="13">
        <f>I26</f>
        <v>0</v>
      </c>
    </row>
    <row r="26" spans="1:9" ht="38.25">
      <c r="A26" s="151" t="s">
        <v>234</v>
      </c>
      <c r="B26" s="11"/>
      <c r="C26" s="160"/>
      <c r="D26" s="12">
        <v>20</v>
      </c>
      <c r="E26" s="12">
        <f t="shared" si="1"/>
        <v>22</v>
      </c>
      <c r="F26" s="12"/>
      <c r="G26" s="12"/>
      <c r="H26" s="12">
        <v>22</v>
      </c>
      <c r="I26" s="12"/>
    </row>
    <row r="27" spans="1:9" ht="25.5">
      <c r="A27" s="10" t="s">
        <v>270</v>
      </c>
      <c r="B27" s="11"/>
      <c r="C27" s="119"/>
      <c r="D27" s="12">
        <v>70</v>
      </c>
      <c r="E27" s="12">
        <f t="shared" si="1"/>
        <v>70</v>
      </c>
      <c r="F27" s="12"/>
      <c r="G27" s="12">
        <v>70</v>
      </c>
      <c r="H27" s="12"/>
      <c r="I27" s="12"/>
    </row>
    <row r="28" spans="1:9" ht="25.5">
      <c r="A28" s="8" t="s">
        <v>151</v>
      </c>
      <c r="B28" s="23">
        <v>3100</v>
      </c>
      <c r="C28" s="78">
        <f>C29+C30+C42+C32</f>
        <v>16964</v>
      </c>
      <c r="D28" s="78">
        <f>D29+D30+D42+D32</f>
        <v>22993</v>
      </c>
      <c r="E28" s="13">
        <f>F28+G28+H28+I28</f>
        <v>33497.1</v>
      </c>
      <c r="F28" s="13">
        <f>F29+F30+F40+F35+F39</f>
        <v>7921.6</v>
      </c>
      <c r="G28" s="13">
        <f>G29+G30+G40+G35+G39</f>
        <v>8853.4</v>
      </c>
      <c r="H28" s="13">
        <f>H29+H30+H40+H35+H39</f>
        <v>8728.9</v>
      </c>
      <c r="I28" s="13">
        <f>I29+I30+I40+I35+I39</f>
        <v>7993.2</v>
      </c>
    </row>
    <row r="29" spans="1:9" ht="25.5">
      <c r="A29" s="10" t="s">
        <v>152</v>
      </c>
      <c r="B29" s="11">
        <v>3110</v>
      </c>
      <c r="C29" s="80">
        <v>3082</v>
      </c>
      <c r="D29" s="12">
        <v>3981</v>
      </c>
      <c r="E29" s="12">
        <f t="shared" si="1"/>
        <v>9494.7000000000007</v>
      </c>
      <c r="F29" s="12">
        <f ca="1">'І Фін результат'!F33+'І Фін результат'!F35+'І Фін результат'!F36+'І Фін результат'!F51+'І Фін результат'!F83+'І Фін результат'!F84+'І Фін результат'!F85+'І Фін результат'!F47+'І Фін результат'!F20</f>
        <v>2074.6</v>
      </c>
      <c r="G29" s="12">
        <f ca="1">'І Фін результат'!G33+'І Фін результат'!G35+'І Фін результат'!G36+'І Фін результат'!G51+'І Фін результат'!G83+'І Фін результат'!G84+'І Фін результат'!G85+'І Фін результат'!G47+'І Фін результат'!G20</f>
        <v>2909.2000000000003</v>
      </c>
      <c r="H29" s="12">
        <f ca="1">'І Фін результат'!H33+'І Фін результат'!H35+'І Фін результат'!H36+'І Фін результат'!H51+'І Фін результат'!H83+'І Фін результат'!H84+'І Фін результат'!H85+'І Фін результат'!H47+'І Фін результат'!H20</f>
        <v>2618.4000000000005</v>
      </c>
      <c r="I29" s="12">
        <f ca="1">'І Фін результат'!I33+'І Фін результат'!I35+'І Фін результат'!I36+'І Фін результат'!I51+'І Фін результат'!I83+'І Фін результат'!I84+'І Фін результат'!I85+'І Фін результат'!I47+'І Фін результат'!I20</f>
        <v>1892.5</v>
      </c>
    </row>
    <row r="30" spans="1:9" ht="16.5" customHeight="1">
      <c r="A30" s="10" t="s">
        <v>153</v>
      </c>
      <c r="B30" s="11">
        <v>3120</v>
      </c>
      <c r="C30" s="80">
        <v>9044.5</v>
      </c>
      <c r="D30" s="12">
        <v>12592</v>
      </c>
      <c r="E30" s="86">
        <f t="shared" si="1"/>
        <v>15853.992</v>
      </c>
      <c r="F30" s="168">
        <f ca="1">'І Фін результат'!F100-F35-F39</f>
        <v>3861.9069999999997</v>
      </c>
      <c r="G30" s="168">
        <f ca="1">'І Фін результат'!G100-G35-G39</f>
        <v>3925.9849999999997</v>
      </c>
      <c r="H30" s="168">
        <f ca="1">'І Фін результат'!H100-H35-H39</f>
        <v>4035.7064999999998</v>
      </c>
      <c r="I30" s="168">
        <f ca="1">'І Фін результат'!I100-I35-I39</f>
        <v>4030.3934999999997</v>
      </c>
    </row>
    <row r="31" spans="1:9" ht="24" customHeight="1">
      <c r="A31" s="10" t="s">
        <v>154</v>
      </c>
      <c r="B31" s="11">
        <v>3130</v>
      </c>
      <c r="C31" s="80"/>
      <c r="D31" s="12"/>
      <c r="E31" s="12"/>
      <c r="F31" s="12"/>
      <c r="G31" s="12"/>
      <c r="H31" s="12"/>
      <c r="I31" s="12"/>
    </row>
    <row r="32" spans="1:9" ht="33" customHeight="1">
      <c r="A32" s="10" t="s">
        <v>155</v>
      </c>
      <c r="B32" s="11">
        <v>3140</v>
      </c>
      <c r="C32" s="80">
        <f>C35+C39+C40</f>
        <v>4837.5</v>
      </c>
      <c r="D32" s="80">
        <f>D35+D39+D40</f>
        <v>6415</v>
      </c>
      <c r="E32" s="80">
        <f>F32+G32+H32+I32</f>
        <v>8148.4079999999994</v>
      </c>
      <c r="F32" s="80">
        <f>F35+F39+F40</f>
        <v>1985.0929999999998</v>
      </c>
      <c r="G32" s="80">
        <f>G35+G39+G40</f>
        <v>2018.2150000000001</v>
      </c>
      <c r="H32" s="80">
        <f>H35+H39+H40</f>
        <v>2074.7934999999998</v>
      </c>
      <c r="I32" s="80">
        <f>I35+I39+I40</f>
        <v>2070.3064999999997</v>
      </c>
    </row>
    <row r="33" spans="1:9" ht="15" customHeight="1">
      <c r="A33" s="10" t="s">
        <v>156</v>
      </c>
      <c r="B33" s="5">
        <v>3141</v>
      </c>
      <c r="C33" s="80"/>
      <c r="D33" s="81"/>
      <c r="E33" s="80"/>
      <c r="F33" s="80"/>
      <c r="G33" s="80"/>
      <c r="H33" s="80"/>
      <c r="I33" s="80"/>
    </row>
    <row r="34" spans="1:9">
      <c r="A34" s="10" t="s">
        <v>157</v>
      </c>
      <c r="B34" s="5">
        <v>3142</v>
      </c>
      <c r="C34" s="80"/>
      <c r="D34" s="81"/>
      <c r="E34" s="80"/>
      <c r="F34" s="80"/>
      <c r="G34" s="80"/>
      <c r="H34" s="80"/>
      <c r="I34" s="80"/>
    </row>
    <row r="35" spans="1:9" ht="16.5" customHeight="1">
      <c r="A35" s="10" t="s">
        <v>116</v>
      </c>
      <c r="B35" s="5">
        <v>3143</v>
      </c>
      <c r="C35" s="80">
        <v>2122.1</v>
      </c>
      <c r="D35" s="169">
        <v>2783</v>
      </c>
      <c r="E35" s="80">
        <f>F35+G35+H35+I35</f>
        <v>3544.9920000000002</v>
      </c>
      <c r="F35" s="80">
        <f ca="1">'ІІ Розр з бюджетом'!F31</f>
        <v>863.53199999999993</v>
      </c>
      <c r="G35" s="80">
        <f ca="1">'ІІ Розр з бюджетом'!G31</f>
        <v>877.86</v>
      </c>
      <c r="H35" s="80">
        <f ca="1">'ІІ Розр з бюджетом'!H31</f>
        <v>902.39400000000001</v>
      </c>
      <c r="I35" s="80">
        <f ca="1">'ІІ Розр з бюджетом'!I31</f>
        <v>901.2059999999999</v>
      </c>
    </row>
    <row r="36" spans="1:9" ht="15.75" customHeight="1">
      <c r="A36" s="10" t="s">
        <v>158</v>
      </c>
      <c r="B36" s="5">
        <v>3144</v>
      </c>
      <c r="C36" s="80"/>
      <c r="D36" s="81"/>
      <c r="E36" s="80"/>
      <c r="F36" s="80"/>
      <c r="G36" s="80"/>
      <c r="H36" s="80"/>
      <c r="I36" s="80"/>
    </row>
    <row r="37" spans="1:9" ht="30" customHeight="1">
      <c r="A37" s="10" t="s">
        <v>159</v>
      </c>
      <c r="B37" s="5" t="s">
        <v>160</v>
      </c>
      <c r="C37" s="80"/>
      <c r="D37" s="81"/>
      <c r="E37" s="80"/>
      <c r="F37" s="80"/>
      <c r="G37" s="80"/>
      <c r="H37" s="80"/>
      <c r="I37" s="80"/>
    </row>
    <row r="38" spans="1:9">
      <c r="A38" s="10" t="s">
        <v>161</v>
      </c>
      <c r="B38" s="5">
        <v>3150</v>
      </c>
      <c r="C38" s="80"/>
      <c r="D38" s="81"/>
      <c r="E38" s="80"/>
      <c r="F38" s="80"/>
      <c r="G38" s="80"/>
      <c r="H38" s="80"/>
      <c r="I38" s="80"/>
    </row>
    <row r="39" spans="1:9" ht="15">
      <c r="A39" s="56" t="s">
        <v>125</v>
      </c>
      <c r="B39" s="5" t="s">
        <v>162</v>
      </c>
      <c r="C39" s="80">
        <v>177.4</v>
      </c>
      <c r="D39" s="169">
        <v>232</v>
      </c>
      <c r="E39" s="80">
        <f>F39+G39+H39+I39</f>
        <v>295.416</v>
      </c>
      <c r="F39" s="80">
        <f ca="1">'ІІ Розр з бюджетом'!F41</f>
        <v>71.960999999999999</v>
      </c>
      <c r="G39" s="80">
        <f ca="1">'ІІ Розр з бюджетом'!G41</f>
        <v>73.155000000000001</v>
      </c>
      <c r="H39" s="80">
        <f ca="1">'ІІ Розр з бюджетом'!H41</f>
        <v>75.1995</v>
      </c>
      <c r="I39" s="80">
        <f ca="1">'ІІ Розр з бюджетом'!I41</f>
        <v>75.100499999999997</v>
      </c>
    </row>
    <row r="40" spans="1:9" ht="45">
      <c r="A40" s="56" t="s">
        <v>123</v>
      </c>
      <c r="B40" s="5" t="s">
        <v>163</v>
      </c>
      <c r="C40" s="80">
        <v>2538</v>
      </c>
      <c r="D40" s="169">
        <v>3400</v>
      </c>
      <c r="E40" s="80">
        <f>F40+G40+H40+I40</f>
        <v>4308</v>
      </c>
      <c r="F40" s="80">
        <f ca="1">'ІІ Розр з бюджетом'!F39</f>
        <v>1049.5999999999999</v>
      </c>
      <c r="G40" s="80">
        <f ca="1">'ІІ Розр з бюджетом'!G39</f>
        <v>1067.2</v>
      </c>
      <c r="H40" s="80">
        <f ca="1">'ІІ Розр з бюджетом'!H39</f>
        <v>1097.2</v>
      </c>
      <c r="I40" s="80">
        <f ca="1">'ІІ Розр з бюджетом'!I39</f>
        <v>1094</v>
      </c>
    </row>
    <row r="41" spans="1:9" ht="14.25" customHeight="1">
      <c r="A41" s="10" t="s">
        <v>164</v>
      </c>
      <c r="B41" s="11">
        <v>3160</v>
      </c>
      <c r="C41" s="160"/>
      <c r="D41" s="81"/>
      <c r="E41" s="80"/>
      <c r="F41" s="80"/>
      <c r="G41" s="80"/>
      <c r="H41" s="80"/>
      <c r="I41" s="80"/>
    </row>
    <row r="42" spans="1:9">
      <c r="A42" s="10" t="s">
        <v>26</v>
      </c>
      <c r="B42" s="11">
        <v>3170</v>
      </c>
      <c r="C42" s="159">
        <f>D51+C44</f>
        <v>0</v>
      </c>
      <c r="D42" s="13">
        <f>D43</f>
        <v>5</v>
      </c>
      <c r="E42" s="177">
        <f>+E44</f>
        <v>0</v>
      </c>
      <c r="F42" s="177">
        <f>F44</f>
        <v>0</v>
      </c>
      <c r="G42" s="177">
        <f>G44</f>
        <v>0</v>
      </c>
      <c r="H42" s="177">
        <f>H44</f>
        <v>0</v>
      </c>
      <c r="I42" s="177">
        <f>I44</f>
        <v>0</v>
      </c>
    </row>
    <row r="43" spans="1:9" ht="48" customHeight="1">
      <c r="A43" s="151" t="s">
        <v>233</v>
      </c>
      <c r="B43" s="11"/>
      <c r="C43" s="160"/>
      <c r="D43" s="12">
        <v>5</v>
      </c>
      <c r="E43" s="81"/>
      <c r="F43" s="81"/>
      <c r="G43" s="81"/>
      <c r="H43" s="81"/>
      <c r="I43" s="81"/>
    </row>
    <row r="44" spans="1:9" ht="25.5">
      <c r="A44" s="40" t="s">
        <v>80</v>
      </c>
      <c r="B44" s="11"/>
      <c r="C44" s="160"/>
      <c r="D44" s="12"/>
      <c r="E44" s="81"/>
      <c r="F44" s="81"/>
      <c r="G44" s="81"/>
      <c r="H44" s="81"/>
      <c r="I44" s="81"/>
    </row>
    <row r="45" spans="1:9" ht="25.5">
      <c r="A45" s="8" t="s">
        <v>165</v>
      </c>
      <c r="B45" s="23">
        <v>3195</v>
      </c>
      <c r="C45" s="159"/>
      <c r="D45" s="79"/>
      <c r="E45" s="78"/>
      <c r="F45" s="78"/>
      <c r="G45" s="78"/>
      <c r="H45" s="78"/>
      <c r="I45" s="78"/>
    </row>
    <row r="46" spans="1:9" ht="19.5" customHeight="1">
      <c r="A46" s="219" t="s">
        <v>166</v>
      </c>
      <c r="B46" s="220"/>
      <c r="C46" s="220"/>
      <c r="D46" s="220"/>
      <c r="E46" s="220"/>
      <c r="F46" s="220"/>
      <c r="G46" s="220"/>
      <c r="H46" s="220"/>
      <c r="I46" s="221"/>
    </row>
    <row r="47" spans="1:9" ht="43.5" customHeight="1">
      <c r="A47" s="76" t="s">
        <v>167</v>
      </c>
      <c r="B47" s="77">
        <v>3200</v>
      </c>
      <c r="C47" s="78"/>
      <c r="D47" s="78"/>
      <c r="E47" s="78"/>
      <c r="F47" s="78"/>
      <c r="G47" s="78"/>
      <c r="H47" s="78"/>
      <c r="I47" s="78"/>
    </row>
    <row r="48" spans="1:9" ht="25.5">
      <c r="A48" s="10" t="s">
        <v>168</v>
      </c>
      <c r="B48" s="5">
        <v>3210</v>
      </c>
      <c r="C48" s="80"/>
      <c r="D48" s="80"/>
      <c r="E48" s="80"/>
      <c r="F48" s="80"/>
      <c r="G48" s="80"/>
      <c r="H48" s="80"/>
      <c r="I48" s="80"/>
    </row>
    <row r="49" spans="1:24" ht="25.5">
      <c r="A49" s="10" t="s">
        <v>169</v>
      </c>
      <c r="B49" s="11">
        <v>3220</v>
      </c>
      <c r="C49" s="80"/>
      <c r="D49" s="80"/>
      <c r="E49" s="80"/>
      <c r="F49" s="80"/>
      <c r="G49" s="80"/>
      <c r="H49" s="80"/>
      <c r="I49" s="80"/>
    </row>
    <row r="50" spans="1:24" ht="23.25" customHeight="1">
      <c r="A50" s="10" t="s">
        <v>141</v>
      </c>
      <c r="B50" s="11">
        <v>3230</v>
      </c>
      <c r="C50" s="80"/>
      <c r="D50" s="80"/>
      <c r="E50" s="80"/>
      <c r="F50" s="80"/>
      <c r="G50" s="80"/>
      <c r="H50" s="80"/>
      <c r="I50" s="80"/>
    </row>
    <row r="51" spans="1:24" ht="10.5" customHeight="1">
      <c r="A51" s="10"/>
      <c r="B51" s="11"/>
      <c r="C51" s="80"/>
      <c r="D51" s="80"/>
      <c r="E51" s="80"/>
      <c r="F51" s="80"/>
      <c r="G51" s="80"/>
      <c r="H51" s="80"/>
      <c r="I51" s="80"/>
    </row>
    <row r="52" spans="1:24" ht="10.5" customHeight="1">
      <c r="A52" s="10"/>
      <c r="B52" s="11"/>
      <c r="C52" s="80"/>
      <c r="D52" s="80"/>
      <c r="E52" s="80"/>
      <c r="F52" s="80"/>
      <c r="G52" s="80"/>
      <c r="H52" s="80"/>
      <c r="I52" s="80"/>
    </row>
    <row r="53" spans="1:24" ht="25.5">
      <c r="A53" s="8" t="s">
        <v>170</v>
      </c>
      <c r="B53" s="23">
        <v>3255</v>
      </c>
      <c r="C53" s="78">
        <f>C54</f>
        <v>401.1</v>
      </c>
      <c r="D53" s="13">
        <f t="shared" ref="D53:I53" si="2">D54</f>
        <v>1122</v>
      </c>
      <c r="E53" s="13">
        <f t="shared" si="2"/>
        <v>3656.6000000000004</v>
      </c>
      <c r="F53" s="13">
        <f t="shared" si="2"/>
        <v>619.6</v>
      </c>
      <c r="G53" s="13">
        <f t="shared" si="2"/>
        <v>1414.7</v>
      </c>
      <c r="H53" s="13">
        <f t="shared" si="2"/>
        <v>1196.9000000000001</v>
      </c>
      <c r="I53" s="13">
        <f t="shared" si="2"/>
        <v>425.4</v>
      </c>
    </row>
    <row r="54" spans="1:24" ht="28.5" customHeight="1">
      <c r="A54" s="10" t="s">
        <v>171</v>
      </c>
      <c r="B54" s="11">
        <v>3260</v>
      </c>
      <c r="C54" s="80">
        <v>401.1</v>
      </c>
      <c r="D54" s="12">
        <v>1122</v>
      </c>
      <c r="E54" s="34">
        <f>F54+G54+H54+I54</f>
        <v>3656.6000000000004</v>
      </c>
      <c r="F54" s="32">
        <f ca="1">'І Фін результат'!F60</f>
        <v>619.6</v>
      </c>
      <c r="G54" s="32">
        <f ca="1">'І Фін результат'!G60</f>
        <v>1414.7</v>
      </c>
      <c r="H54" s="32">
        <f ca="1">'І Фін результат'!H60</f>
        <v>1196.9000000000001</v>
      </c>
      <c r="I54" s="32">
        <f ca="1">'І Фін результат'!I60</f>
        <v>425.4</v>
      </c>
    </row>
    <row r="55" spans="1:24" ht="25.5">
      <c r="A55" s="10" t="s">
        <v>172</v>
      </c>
      <c r="B55" s="11">
        <v>3265</v>
      </c>
      <c r="C55" s="80"/>
      <c r="D55" s="80"/>
      <c r="E55" s="80"/>
      <c r="F55" s="80"/>
      <c r="G55" s="80"/>
      <c r="H55" s="80"/>
      <c r="I55" s="80"/>
    </row>
    <row r="56" spans="1:24" ht="38.25">
      <c r="A56" s="10" t="s">
        <v>173</v>
      </c>
      <c r="B56" s="11">
        <v>3270</v>
      </c>
      <c r="C56" s="80"/>
      <c r="D56" s="80"/>
      <c r="E56" s="80"/>
      <c r="F56" s="80"/>
      <c r="G56" s="80"/>
      <c r="H56" s="80"/>
      <c r="I56" s="80"/>
    </row>
    <row r="57" spans="1:24">
      <c r="A57" s="10" t="s">
        <v>26</v>
      </c>
      <c r="B57" s="11">
        <v>3280</v>
      </c>
      <c r="C57" s="80"/>
      <c r="D57" s="80"/>
      <c r="E57" s="80"/>
      <c r="F57" s="80"/>
      <c r="G57" s="80"/>
      <c r="H57" s="80"/>
      <c r="I57" s="80"/>
    </row>
    <row r="58" spans="1:24" ht="25.5">
      <c r="A58" s="87" t="s">
        <v>174</v>
      </c>
      <c r="B58" s="88">
        <v>3295</v>
      </c>
      <c r="C58" s="78"/>
      <c r="D58" s="78"/>
      <c r="E58" s="78"/>
      <c r="F58" s="78"/>
      <c r="G58" s="78"/>
      <c r="H58" s="78"/>
      <c r="I58" s="78"/>
    </row>
    <row r="59" spans="1:24">
      <c r="A59" s="8" t="s">
        <v>175</v>
      </c>
      <c r="B59" s="23">
        <v>3400</v>
      </c>
      <c r="C59" s="78">
        <v>2174.9</v>
      </c>
      <c r="D59" s="78"/>
      <c r="E59" s="78">
        <v>1082</v>
      </c>
      <c r="F59" s="78"/>
      <c r="G59" s="78"/>
      <c r="H59" s="78"/>
      <c r="I59" s="78"/>
    </row>
    <row r="60" spans="1:24" ht="15.75" customHeight="1">
      <c r="A60" s="10" t="s">
        <v>176</v>
      </c>
      <c r="B60" s="11">
        <v>3405</v>
      </c>
      <c r="C60" s="80">
        <v>3075.1</v>
      </c>
      <c r="D60" s="80"/>
      <c r="E60" s="80">
        <v>5736</v>
      </c>
      <c r="F60" s="80"/>
      <c r="G60" s="80"/>
      <c r="H60" s="80"/>
      <c r="I60" s="80"/>
    </row>
    <row r="61" spans="1:24" ht="17.25" customHeight="1">
      <c r="A61" s="10" t="s">
        <v>177</v>
      </c>
      <c r="B61" s="11">
        <v>3415</v>
      </c>
      <c r="C61" s="80">
        <v>5250</v>
      </c>
      <c r="D61" s="119"/>
      <c r="E61" s="31">
        <v>6818</v>
      </c>
      <c r="F61" s="12"/>
      <c r="G61" s="12"/>
      <c r="H61" s="12"/>
      <c r="I61" s="12"/>
    </row>
    <row r="62" spans="1:24">
      <c r="A62" s="89"/>
      <c r="B62" s="90"/>
      <c r="C62" s="91"/>
      <c r="D62" s="92"/>
      <c r="E62" s="93"/>
      <c r="F62" s="92"/>
      <c r="G62" s="92"/>
      <c r="H62" s="92"/>
      <c r="I62" s="92"/>
    </row>
    <row r="63" spans="1:24" ht="29.25" customHeight="1">
      <c r="A63" s="161" t="s">
        <v>250</v>
      </c>
      <c r="B63" s="1"/>
      <c r="C63" s="1"/>
      <c r="D63" s="1"/>
      <c r="E63" s="1"/>
      <c r="F63" s="1" t="s">
        <v>251</v>
      </c>
      <c r="G63" s="1"/>
      <c r="H63" s="1"/>
      <c r="P63" s="94"/>
      <c r="Q63" s="95"/>
      <c r="R63" s="97"/>
      <c r="S63" s="97"/>
      <c r="T63" s="97"/>
      <c r="U63" s="96"/>
      <c r="V63" s="98"/>
      <c r="W63" s="98"/>
      <c r="X63" s="98"/>
    </row>
    <row r="64" spans="1:24">
      <c r="A64" s="99" t="s">
        <v>178</v>
      </c>
      <c r="B64" s="98"/>
      <c r="C64" s="222" t="s">
        <v>179</v>
      </c>
      <c r="D64" s="222"/>
      <c r="E64" s="222"/>
      <c r="F64" s="102" t="s">
        <v>180</v>
      </c>
      <c r="G64" s="102"/>
      <c r="H64" s="102"/>
      <c r="P64" s="99"/>
      <c r="Q64" s="98"/>
      <c r="R64" s="101"/>
      <c r="S64" s="101"/>
      <c r="T64" s="101"/>
      <c r="U64" s="100"/>
      <c r="V64" s="102"/>
      <c r="W64" s="102"/>
      <c r="X64" s="102"/>
    </row>
    <row r="65" spans="1:9">
      <c r="A65" s="103"/>
      <c r="B65" s="103"/>
      <c r="C65" s="103"/>
      <c r="D65" s="103"/>
      <c r="E65" s="103"/>
      <c r="F65" s="103"/>
      <c r="G65" s="103"/>
      <c r="H65" s="103"/>
      <c r="I65" s="103"/>
    </row>
    <row r="66" spans="1:9">
      <c r="A66" s="103"/>
      <c r="B66" s="103"/>
      <c r="C66" s="103"/>
      <c r="D66" s="103"/>
      <c r="E66" s="103"/>
      <c r="F66" s="103"/>
      <c r="G66" s="103"/>
      <c r="H66" s="103"/>
      <c r="I66" s="103"/>
    </row>
    <row r="67" spans="1:9">
      <c r="A67" s="103"/>
      <c r="B67" s="103"/>
      <c r="C67" s="103"/>
      <c r="D67" s="103"/>
      <c r="E67" s="103"/>
      <c r="F67" s="103"/>
      <c r="G67" s="103"/>
      <c r="H67" s="103"/>
      <c r="I67" s="103"/>
    </row>
    <row r="68" spans="1:9">
      <c r="A68" s="103"/>
      <c r="B68" s="103"/>
      <c r="C68" s="103"/>
      <c r="D68" s="103"/>
      <c r="E68" s="103"/>
      <c r="F68" s="103"/>
      <c r="G68" s="103"/>
      <c r="H68" s="103"/>
      <c r="I68" s="103"/>
    </row>
    <row r="69" spans="1:9">
      <c r="A69" s="103"/>
      <c r="B69" s="103"/>
      <c r="C69" s="103"/>
      <c r="D69" s="103"/>
      <c r="E69" s="103"/>
      <c r="F69" s="103"/>
      <c r="G69" s="103"/>
      <c r="H69" s="103"/>
      <c r="I69" s="103"/>
    </row>
    <row r="70" spans="1:9">
      <c r="A70" s="103"/>
      <c r="B70" s="103"/>
      <c r="C70" s="103"/>
      <c r="D70" s="103"/>
      <c r="E70" s="103"/>
      <c r="F70" s="103"/>
      <c r="G70" s="103"/>
      <c r="H70" s="103"/>
      <c r="I70" s="103"/>
    </row>
    <row r="71" spans="1:9">
      <c r="A71" s="103"/>
      <c r="B71" s="103"/>
      <c r="C71" s="103"/>
      <c r="D71" s="103"/>
      <c r="E71" s="103"/>
      <c r="F71" s="103"/>
      <c r="G71" s="103"/>
      <c r="H71" s="103"/>
      <c r="I71" s="103"/>
    </row>
    <row r="72" spans="1:9">
      <c r="A72" s="103"/>
      <c r="B72" s="103"/>
      <c r="C72" s="103"/>
      <c r="D72" s="103"/>
      <c r="E72" s="103"/>
      <c r="F72" s="103"/>
      <c r="G72" s="103"/>
      <c r="H72" s="103"/>
      <c r="I72" s="103"/>
    </row>
    <row r="73" spans="1:9">
      <c r="A73" s="103"/>
      <c r="B73" s="103"/>
      <c r="C73" s="103"/>
      <c r="D73" s="103"/>
      <c r="E73" s="103"/>
      <c r="F73" s="103"/>
      <c r="G73" s="103"/>
      <c r="H73" s="103"/>
      <c r="I73" s="103"/>
    </row>
    <row r="74" spans="1:9">
      <c r="A74" s="103"/>
      <c r="B74" s="103"/>
      <c r="C74" s="103"/>
      <c r="D74" s="103"/>
      <c r="E74" s="103"/>
      <c r="F74" s="103"/>
      <c r="G74" s="103"/>
      <c r="H74" s="103"/>
      <c r="I74" s="103"/>
    </row>
    <row r="75" spans="1:9">
      <c r="A75" s="103"/>
      <c r="B75" s="103"/>
      <c r="C75" s="103"/>
      <c r="D75" s="103"/>
      <c r="E75" s="103"/>
      <c r="F75" s="103"/>
      <c r="G75" s="103"/>
      <c r="H75" s="103"/>
      <c r="I75" s="103"/>
    </row>
  </sheetData>
  <mergeCells count="11">
    <mergeCell ref="F4:I4"/>
    <mergeCell ref="A7:I7"/>
    <mergeCell ref="A46:I46"/>
    <mergeCell ref="C64:E64"/>
    <mergeCell ref="G1:I1"/>
    <mergeCell ref="A2:I2"/>
    <mergeCell ref="A4:A5"/>
    <mergeCell ref="B4:B5"/>
    <mergeCell ref="C4:C5"/>
    <mergeCell ref="D4:D5"/>
    <mergeCell ref="E4:E5"/>
  </mergeCells>
  <phoneticPr fontId="35" type="noConversion"/>
  <pageMargins left="0.78740157480314965" right="0.39370078740157483" top="0.78740157480314965" bottom="0.78740157480314965" header="0.51181102362204722" footer="0.51181102362204722"/>
  <pageSetup paperSize="9"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zoomScale="120" workbookViewId="0">
      <selection activeCell="F9" sqref="F9:I13"/>
    </sheetView>
  </sheetViews>
  <sheetFormatPr defaultRowHeight="14.25"/>
  <cols>
    <col min="1" max="1" width="28.42578125" style="50" customWidth="1"/>
    <col min="2" max="2" width="6.42578125" style="50" customWidth="1"/>
    <col min="3" max="5" width="9.140625" style="50"/>
    <col min="6" max="6" width="8.140625" style="50" customWidth="1"/>
    <col min="7" max="7" width="8.85546875" style="50" customWidth="1"/>
    <col min="8" max="8" width="9.5703125" style="50" customWidth="1"/>
    <col min="9" max="9" width="7.7109375" style="50" customWidth="1"/>
    <col min="10" max="16384" width="9.140625" style="50"/>
  </cols>
  <sheetData>
    <row r="1" spans="1:11" ht="15.75">
      <c r="G1" s="208" t="s">
        <v>181</v>
      </c>
      <c r="H1" s="208"/>
      <c r="I1" s="208"/>
    </row>
    <row r="2" spans="1:11" ht="15.75">
      <c r="A2" s="230" t="s">
        <v>182</v>
      </c>
      <c r="B2" s="230"/>
      <c r="C2" s="230"/>
      <c r="D2" s="230"/>
      <c r="E2" s="230"/>
      <c r="F2" s="230"/>
      <c r="G2" s="230"/>
      <c r="H2" s="230"/>
      <c r="I2" s="230"/>
    </row>
    <row r="3" spans="1:11" ht="15">
      <c r="A3" s="48"/>
      <c r="B3" s="48"/>
      <c r="C3" s="48"/>
      <c r="D3" s="48"/>
      <c r="E3" s="48"/>
      <c r="F3" s="48"/>
      <c r="G3" s="48"/>
      <c r="H3" s="48"/>
      <c r="I3" s="48"/>
    </row>
    <row r="4" spans="1:11" ht="60">
      <c r="A4" s="57" t="s">
        <v>2</v>
      </c>
      <c r="B4" s="104" t="s">
        <v>3</v>
      </c>
      <c r="C4" s="104" t="s">
        <v>230</v>
      </c>
      <c r="D4" s="104" t="s">
        <v>100</v>
      </c>
      <c r="E4" s="104" t="s">
        <v>5</v>
      </c>
      <c r="F4" s="231" t="s">
        <v>6</v>
      </c>
      <c r="G4" s="232"/>
      <c r="H4" s="232"/>
      <c r="I4" s="233"/>
    </row>
    <row r="5" spans="1:11" ht="15">
      <c r="A5" s="57"/>
      <c r="B5" s="104"/>
      <c r="C5" s="104"/>
      <c r="D5" s="104"/>
      <c r="E5" s="104"/>
      <c r="F5" s="53" t="s">
        <v>7</v>
      </c>
      <c r="G5" s="53" t="s">
        <v>8</v>
      </c>
      <c r="H5" s="53" t="s">
        <v>9</v>
      </c>
      <c r="I5" s="53" t="s">
        <v>10</v>
      </c>
    </row>
    <row r="6" spans="1:11" s="7" customFormat="1" ht="12">
      <c r="A6" s="105">
        <v>1</v>
      </c>
      <c r="B6" s="106">
        <v>2</v>
      </c>
      <c r="C6" s="106">
        <v>3</v>
      </c>
      <c r="D6" s="106">
        <v>4</v>
      </c>
      <c r="E6" s="106">
        <v>6</v>
      </c>
      <c r="F6" s="106">
        <v>7</v>
      </c>
      <c r="G6" s="106">
        <v>8</v>
      </c>
      <c r="H6" s="106">
        <v>9</v>
      </c>
      <c r="I6" s="106">
        <v>10</v>
      </c>
    </row>
    <row r="7" spans="1:11" ht="42.75">
      <c r="A7" s="107" t="s">
        <v>183</v>
      </c>
      <c r="B7" s="108">
        <v>4000</v>
      </c>
      <c r="C7" s="63">
        <f>C9+C10</f>
        <v>401.1</v>
      </c>
      <c r="D7" s="63">
        <f>D9+D10</f>
        <v>1122</v>
      </c>
      <c r="E7" s="172">
        <f>F7+G7+H7+I7</f>
        <v>3656.6000000000004</v>
      </c>
      <c r="F7" s="173">
        <f>F9+F10</f>
        <v>619.6</v>
      </c>
      <c r="G7" s="173">
        <f>G9+G10+G13</f>
        <v>1414.7000000000003</v>
      </c>
      <c r="H7" s="173">
        <f>H9+H10+H13</f>
        <v>1196.9000000000001</v>
      </c>
      <c r="I7" s="173">
        <f>I9+I10</f>
        <v>425.4</v>
      </c>
      <c r="J7" s="109"/>
      <c r="K7" s="109"/>
    </row>
    <row r="8" spans="1:11" ht="15">
      <c r="A8" s="65" t="s">
        <v>184</v>
      </c>
      <c r="B8" s="110" t="s">
        <v>185</v>
      </c>
      <c r="C8" s="66"/>
      <c r="D8" s="66"/>
      <c r="E8" s="174"/>
      <c r="F8" s="174"/>
      <c r="G8" s="174"/>
      <c r="H8" s="174"/>
      <c r="I8" s="174"/>
      <c r="J8" s="109"/>
      <c r="K8" s="109"/>
    </row>
    <row r="9" spans="1:11" ht="30">
      <c r="A9" s="65" t="s">
        <v>186</v>
      </c>
      <c r="B9" s="108">
        <v>4020</v>
      </c>
      <c r="C9" s="66">
        <v>162.1</v>
      </c>
      <c r="D9" s="66">
        <v>914</v>
      </c>
      <c r="E9" s="175">
        <f>F9+G9+H9+I9</f>
        <v>405.10000000000036</v>
      </c>
      <c r="F9" s="176">
        <f ca="1">'ІІІ Рух грошових коштів'!F54-F10</f>
        <v>101.20000000000005</v>
      </c>
      <c r="G9" s="176">
        <f ca="1">'ІІІ Рух грошових коштів'!G54-G10-G13</f>
        <v>126.30000000000018</v>
      </c>
      <c r="H9" s="176">
        <f ca="1">'ІІІ Рух грошових коштів'!H54-H10-H13</f>
        <v>51.300000000000182</v>
      </c>
      <c r="I9" s="176">
        <f ca="1">'ІІІ Рух грошових коштів'!I54-I10</f>
        <v>126.29999999999995</v>
      </c>
      <c r="J9" s="109"/>
      <c r="K9" s="109"/>
    </row>
    <row r="10" spans="1:11" ht="45">
      <c r="A10" s="65" t="s">
        <v>187</v>
      </c>
      <c r="B10" s="110">
        <v>4030</v>
      </c>
      <c r="C10" s="66">
        <v>239</v>
      </c>
      <c r="D10" s="66">
        <v>208</v>
      </c>
      <c r="E10" s="175">
        <f>F10+G10+H10+I10</f>
        <v>1251.5</v>
      </c>
      <c r="F10" s="174">
        <v>518.4</v>
      </c>
      <c r="G10" s="174">
        <v>288.39999999999998</v>
      </c>
      <c r="H10" s="174">
        <v>145.6</v>
      </c>
      <c r="I10" s="174">
        <v>299.10000000000002</v>
      </c>
    </row>
    <row r="11" spans="1:11" ht="30">
      <c r="A11" s="65" t="s">
        <v>188</v>
      </c>
      <c r="B11" s="108">
        <v>4040</v>
      </c>
      <c r="C11" s="66"/>
      <c r="D11" s="66"/>
      <c r="E11" s="66"/>
      <c r="F11" s="66"/>
      <c r="G11" s="66"/>
      <c r="H11" s="66"/>
      <c r="I11" s="66"/>
    </row>
    <row r="12" spans="1:11" ht="60">
      <c r="A12" s="65" t="s">
        <v>189</v>
      </c>
      <c r="B12" s="110">
        <v>4050</v>
      </c>
      <c r="C12" s="66"/>
      <c r="D12" s="66"/>
      <c r="E12" s="66"/>
      <c r="F12" s="66"/>
      <c r="G12" s="66"/>
      <c r="H12" s="66"/>
      <c r="I12" s="66"/>
    </row>
    <row r="13" spans="1:11" ht="15">
      <c r="A13" s="65" t="s">
        <v>190</v>
      </c>
      <c r="B13" s="111">
        <v>4060</v>
      </c>
      <c r="C13" s="66"/>
      <c r="D13" s="66"/>
      <c r="E13" s="66">
        <f>G13+H13</f>
        <v>2000</v>
      </c>
      <c r="F13" s="66"/>
      <c r="G13" s="66">
        <v>1000</v>
      </c>
      <c r="H13" s="66">
        <v>1000</v>
      </c>
      <c r="I13" s="66"/>
    </row>
    <row r="17" spans="1:9" ht="15" customHeight="1">
      <c r="A17" s="161" t="s">
        <v>250</v>
      </c>
      <c r="B17" s="1"/>
      <c r="C17" s="1"/>
      <c r="D17" s="1"/>
      <c r="E17" s="1"/>
      <c r="F17" s="1"/>
      <c r="G17" s="1" t="s">
        <v>251</v>
      </c>
      <c r="H17" s="1"/>
      <c r="I17" s="1"/>
    </row>
    <row r="18" spans="1:9" ht="15">
      <c r="A18" s="47" t="s">
        <v>246</v>
      </c>
      <c r="B18" s="48"/>
      <c r="C18" s="228" t="s">
        <v>179</v>
      </c>
      <c r="D18" s="228"/>
      <c r="E18" s="228"/>
      <c r="F18" s="49"/>
      <c r="G18" s="229" t="s">
        <v>180</v>
      </c>
      <c r="H18" s="229"/>
      <c r="I18" s="229"/>
    </row>
  </sheetData>
  <mergeCells count="5">
    <mergeCell ref="C18:E18"/>
    <mergeCell ref="G18:I18"/>
    <mergeCell ref="G1:I1"/>
    <mergeCell ref="A2:I2"/>
    <mergeCell ref="F4:I4"/>
  </mergeCells>
  <phoneticPr fontId="35" type="noConversion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1"/>
  <sheetViews>
    <sheetView topLeftCell="A10" zoomScale="120" workbookViewId="0">
      <selection activeCell="H22" sqref="H22"/>
    </sheetView>
  </sheetViews>
  <sheetFormatPr defaultRowHeight="12.75"/>
  <cols>
    <col min="1" max="1" width="38.28515625" customWidth="1"/>
    <col min="2" max="2" width="14.5703125" customWidth="1"/>
    <col min="3" max="3" width="15" customWidth="1"/>
    <col min="4" max="4" width="15.7109375" customWidth="1"/>
  </cols>
  <sheetData>
    <row r="1" spans="1:4" ht="15.75">
      <c r="A1" s="112"/>
      <c r="B1" s="112"/>
      <c r="D1" s="113" t="s">
        <v>192</v>
      </c>
    </row>
    <row r="2" spans="1:4" ht="15.75">
      <c r="A2" s="230" t="s">
        <v>193</v>
      </c>
      <c r="B2" s="230"/>
      <c r="C2" s="230"/>
      <c r="D2" s="230"/>
    </row>
    <row r="3" spans="1:4" ht="15.75">
      <c r="A3" s="114"/>
      <c r="B3" s="114"/>
      <c r="C3" s="114"/>
      <c r="D3" s="114"/>
    </row>
    <row r="4" spans="1:4" ht="68.25" customHeight="1">
      <c r="A4" s="115" t="s">
        <v>2</v>
      </c>
      <c r="B4" s="104" t="s">
        <v>230</v>
      </c>
      <c r="C4" s="104" t="s">
        <v>194</v>
      </c>
      <c r="D4" s="104" t="s">
        <v>195</v>
      </c>
    </row>
    <row r="5" spans="1:4">
      <c r="A5" s="116">
        <v>1</v>
      </c>
      <c r="B5" s="6">
        <v>2</v>
      </c>
      <c r="C5" s="6">
        <v>3</v>
      </c>
      <c r="D5" s="6">
        <v>5</v>
      </c>
    </row>
    <row r="6" spans="1:4" ht="72" customHeight="1">
      <c r="A6" s="117" t="s">
        <v>196</v>
      </c>
      <c r="B6" s="187">
        <v>81</v>
      </c>
      <c r="C6" s="187">
        <v>95</v>
      </c>
      <c r="D6" s="187">
        <v>97.5</v>
      </c>
    </row>
    <row r="7" spans="1:4" ht="15" customHeight="1">
      <c r="A7" s="118" t="s">
        <v>197</v>
      </c>
      <c r="B7" s="188">
        <v>1</v>
      </c>
      <c r="C7" s="189">
        <v>1</v>
      </c>
      <c r="D7" s="188">
        <v>1</v>
      </c>
    </row>
    <row r="8" spans="1:4" ht="30" customHeight="1">
      <c r="A8" s="118" t="s">
        <v>198</v>
      </c>
      <c r="B8" s="188">
        <v>18</v>
      </c>
      <c r="C8" s="189">
        <v>7.5</v>
      </c>
      <c r="D8" s="188">
        <v>8.5</v>
      </c>
    </row>
    <row r="9" spans="1:4" ht="15" customHeight="1">
      <c r="A9" s="118" t="s">
        <v>199</v>
      </c>
      <c r="B9" s="188">
        <v>62</v>
      </c>
      <c r="C9" s="189">
        <v>86.5</v>
      </c>
      <c r="D9" s="188">
        <v>88</v>
      </c>
    </row>
    <row r="10" spans="1:4" ht="29.25" customHeight="1">
      <c r="A10" s="117" t="s">
        <v>200</v>
      </c>
      <c r="B10" s="177">
        <f>B11+B12+B13</f>
        <v>11344</v>
      </c>
      <c r="C10" s="177">
        <f>C11+C12+C13</f>
        <v>15462.1</v>
      </c>
      <c r="D10" s="177">
        <f>D11+D12+D13</f>
        <v>19694.52</v>
      </c>
    </row>
    <row r="11" spans="1:4" ht="15" customHeight="1">
      <c r="A11" s="118" t="s">
        <v>197</v>
      </c>
      <c r="B11" s="169">
        <v>445</v>
      </c>
      <c r="C11" s="178">
        <v>387</v>
      </c>
      <c r="D11" s="179">
        <v>610</v>
      </c>
    </row>
    <row r="12" spans="1:4" ht="30" customHeight="1">
      <c r="A12" s="118" t="s">
        <v>198</v>
      </c>
      <c r="B12" s="169">
        <v>2008</v>
      </c>
      <c r="C12" s="178">
        <v>1242.5999999999999</v>
      </c>
      <c r="D12" s="180">
        <v>1700.72</v>
      </c>
    </row>
    <row r="13" spans="1:4" ht="15" customHeight="1">
      <c r="A13" s="118" t="s">
        <v>199</v>
      </c>
      <c r="B13" s="169">
        <v>8891</v>
      </c>
      <c r="C13" s="178">
        <v>13832.5</v>
      </c>
      <c r="D13" s="180">
        <v>17383.8</v>
      </c>
    </row>
    <row r="14" spans="1:4" ht="45" customHeight="1">
      <c r="A14" s="117" t="s">
        <v>201</v>
      </c>
      <c r="B14" s="181">
        <f>B10/B6/12*1000</f>
        <v>11670.781893004118</v>
      </c>
      <c r="C14" s="181">
        <f t="shared" ref="C14:D17" si="0">C10/C6/12*1000</f>
        <v>13563.245614035088</v>
      </c>
      <c r="D14" s="181">
        <f t="shared" si="0"/>
        <v>16832.923076923078</v>
      </c>
    </row>
    <row r="15" spans="1:4" ht="15" customHeight="1">
      <c r="A15" s="118" t="s">
        <v>197</v>
      </c>
      <c r="B15" s="180">
        <f>B11/B7/12*1000</f>
        <v>37083.333333333336</v>
      </c>
      <c r="C15" s="180">
        <f t="shared" si="0"/>
        <v>32250</v>
      </c>
      <c r="D15" s="180">
        <f>D11/D7/12*1000</f>
        <v>50833.333333333336</v>
      </c>
    </row>
    <row r="16" spans="1:4" ht="30" customHeight="1">
      <c r="A16" s="118" t="s">
        <v>198</v>
      </c>
      <c r="B16" s="180">
        <f>B12/B8/12*1000</f>
        <v>9296.2962962962956</v>
      </c>
      <c r="C16" s="180">
        <f t="shared" si="0"/>
        <v>13806.666666666664</v>
      </c>
      <c r="D16" s="180">
        <f t="shared" si="0"/>
        <v>16673.725490196081</v>
      </c>
    </row>
    <row r="17" spans="1:6" ht="15" customHeight="1">
      <c r="A17" s="118" t="s">
        <v>199</v>
      </c>
      <c r="B17" s="180">
        <f>B13/B9/12*1000</f>
        <v>11950.268817204302</v>
      </c>
      <c r="C17" s="180">
        <f t="shared" si="0"/>
        <v>13326.107899807321</v>
      </c>
      <c r="D17" s="180">
        <f>D13/D9/12*1000</f>
        <v>16461.931818181816</v>
      </c>
    </row>
    <row r="18" spans="1:6" ht="30" customHeight="1">
      <c r="A18" s="117" t="s">
        <v>202</v>
      </c>
      <c r="B18" s="177">
        <f>B19+B20+B21</f>
        <v>13883</v>
      </c>
      <c r="C18" s="177">
        <f>C19+C20+C21</f>
        <v>18863.760000000002</v>
      </c>
      <c r="D18" s="177">
        <f>D19+D20+D21</f>
        <v>24001.9</v>
      </c>
    </row>
    <row r="19" spans="1:6" ht="15" customHeight="1">
      <c r="A19" s="118" t="s">
        <v>197</v>
      </c>
      <c r="B19" s="169">
        <v>542.9</v>
      </c>
      <c r="C19" s="178">
        <v>472.14</v>
      </c>
      <c r="D19" s="180">
        <v>744.2</v>
      </c>
    </row>
    <row r="20" spans="1:6" ht="30" customHeight="1">
      <c r="A20" s="118" t="s">
        <v>198</v>
      </c>
      <c r="B20" s="169">
        <v>2477.1999999999998</v>
      </c>
      <c r="C20" s="178">
        <v>1515.97</v>
      </c>
      <c r="D20" s="180">
        <v>2075.2199999999998</v>
      </c>
    </row>
    <row r="21" spans="1:6" ht="15" customHeight="1">
      <c r="A21" s="118" t="s">
        <v>199</v>
      </c>
      <c r="B21" s="169">
        <v>10862.9</v>
      </c>
      <c r="C21" s="178">
        <v>16875.650000000001</v>
      </c>
      <c r="D21" s="180">
        <v>21182.48</v>
      </c>
    </row>
    <row r="22" spans="1:6" ht="45" customHeight="1">
      <c r="A22" s="117" t="s">
        <v>203</v>
      </c>
      <c r="B22" s="181">
        <f>B18/B6/12*1000</f>
        <v>14282.921810699589</v>
      </c>
      <c r="C22" s="181">
        <f t="shared" ref="C22:D25" si="1">C18/C6/12*1000</f>
        <v>16547.157894736843</v>
      </c>
      <c r="D22" s="181">
        <f t="shared" si="1"/>
        <v>20514.444444444445</v>
      </c>
    </row>
    <row r="23" spans="1:6" ht="15" customHeight="1">
      <c r="A23" s="118" t="s">
        <v>197</v>
      </c>
      <c r="B23" s="179">
        <f>B19/B7/12*1000</f>
        <v>45241.666666666664</v>
      </c>
      <c r="C23" s="179">
        <f t="shared" si="1"/>
        <v>39345</v>
      </c>
      <c r="D23" s="179">
        <f t="shared" si="1"/>
        <v>62016.666666666672</v>
      </c>
    </row>
    <row r="24" spans="1:6" ht="30" customHeight="1">
      <c r="A24" s="118" t="s">
        <v>198</v>
      </c>
      <c r="B24" s="179">
        <f>B20/B8/12*1000</f>
        <v>11468.518518518516</v>
      </c>
      <c r="C24" s="179">
        <f t="shared" si="1"/>
        <v>16844.111111111109</v>
      </c>
      <c r="D24" s="179">
        <f>D20/D8/12*1000</f>
        <v>20345.294117647056</v>
      </c>
    </row>
    <row r="25" spans="1:6" ht="15" customHeight="1">
      <c r="A25" s="118" t="s">
        <v>199</v>
      </c>
      <c r="B25" s="179">
        <f>B21/B9/12*1000</f>
        <v>14600.672043010753</v>
      </c>
      <c r="C25" s="179">
        <f t="shared" si="1"/>
        <v>16257.851637764932</v>
      </c>
      <c r="D25" s="179">
        <f t="shared" si="1"/>
        <v>20059.166666666668</v>
      </c>
    </row>
    <row r="30" spans="1:6" ht="15" customHeight="1">
      <c r="A30" s="161" t="s">
        <v>250</v>
      </c>
      <c r="B30" s="1"/>
      <c r="C30" s="1" t="s">
        <v>251</v>
      </c>
      <c r="D30" s="1"/>
      <c r="E30" s="1"/>
      <c r="F30" s="1"/>
    </row>
    <row r="31" spans="1:6" ht="15">
      <c r="A31" s="47" t="s">
        <v>191</v>
      </c>
      <c r="B31" s="121" t="s">
        <v>179</v>
      </c>
      <c r="C31" s="229" t="s">
        <v>180</v>
      </c>
      <c r="D31" s="229"/>
      <c r="E31" s="51"/>
    </row>
  </sheetData>
  <mergeCells count="2">
    <mergeCell ref="A2:D2"/>
    <mergeCell ref="C31:D31"/>
  </mergeCells>
  <phoneticPr fontId="35" type="noConversion"/>
  <pageMargins left="0.78740157480314965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Титульний лист</vt:lpstr>
      <vt:lpstr>І Фін результат</vt:lpstr>
      <vt:lpstr>ІІ Розр з бюджетом</vt:lpstr>
      <vt:lpstr>ІІІ Рух грошових коштів</vt:lpstr>
      <vt:lpstr>ІV Кап інвестиції</vt:lpstr>
      <vt:lpstr>V 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2021-12-07T12:09:33Z</cp:lastPrinted>
  <dcterms:created xsi:type="dcterms:W3CDTF">2020-09-09T09:00:44Z</dcterms:created>
  <dcterms:modified xsi:type="dcterms:W3CDTF">2021-12-07T12:09:47Z</dcterms:modified>
</cp:coreProperties>
</file>