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0" windowWidth="15600" windowHeight="11760"/>
  </bookViews>
  <sheets>
    <sheet name="ПОЯСНЮВАЛЬНА" sheetId="8" r:id="rId1"/>
  </sheets>
  <definedNames>
    <definedName name="_xlnm._FilterDatabase" localSheetId="0" hidden="1">ПОЯСНЮВАЛЬНА!$A$14:$D$14</definedName>
    <definedName name="_xlnm.Print_Area" localSheetId="0">ПОЯСНЮВАЛЬНА!$A$1:$D$92</definedName>
  </definedNames>
  <calcPr calcId="114210"/>
</workbook>
</file>

<file path=xl/calcChain.xml><?xml version="1.0" encoding="utf-8"?>
<calcChain xmlns="http://schemas.openxmlformats.org/spreadsheetml/2006/main">
  <c r="C88" i="8"/>
  <c r="C68"/>
  <c r="C83"/>
  <c r="C67"/>
  <c r="C57"/>
  <c r="C56"/>
  <c r="C55"/>
  <c r="C54"/>
  <c r="C53"/>
  <c r="C52"/>
  <c r="C45"/>
  <c r="C37"/>
  <c r="C25"/>
  <c r="C15"/>
  <c r="C13"/>
  <c r="C64"/>
  <c r="C30"/>
  <c r="C38"/>
  <c r="C76"/>
  <c r="C72"/>
  <c r="C69"/>
  <c r="C78"/>
  <c r="C77"/>
</calcChain>
</file>

<file path=xl/sharedStrings.xml><?xml version="1.0" encoding="utf-8"?>
<sst xmlns="http://schemas.openxmlformats.org/spreadsheetml/2006/main" count="144" uniqueCount="110">
  <si>
    <t>Назва установи</t>
  </si>
  <si>
    <t>Примітка</t>
  </si>
  <si>
    <t>Всього</t>
  </si>
  <si>
    <t>КПКВК МБ</t>
  </si>
  <si>
    <t>Виконавчий комітет НМР</t>
  </si>
  <si>
    <t>Управління освіти ВК НМР</t>
  </si>
  <si>
    <t>ПЕРЕМІЩЕННЯ загальний фонд</t>
  </si>
  <si>
    <t>Управління соціального захисту населення</t>
  </si>
  <si>
    <t>Субвенція з державного бюджету місцевим бюджетам на забезпечення якісної, сучасної та доступної загальної середньої освіти "Нова українська школа" у 2019 році</t>
  </si>
  <si>
    <t xml:space="preserve">                                                                                                                                       МІЖБЮДЖЕТНІ ТРАНСФЕРТИ</t>
  </si>
  <si>
    <t>РАЗОМ ЗФ+СФ+ТРАНСФЕРТИ</t>
  </si>
  <si>
    <t>2020</t>
  </si>
  <si>
    <t>6030</t>
  </si>
  <si>
    <t>3104</t>
  </si>
  <si>
    <t>1020</t>
  </si>
  <si>
    <t>Всього СФ</t>
  </si>
  <si>
    <t>ІІ. Стан нормативно-правової бази у даній сфері правового регулювання</t>
  </si>
  <si>
    <t>ІІІ. Фінансово-економічне обґрунтування</t>
  </si>
  <si>
    <t>І. Обґрунтування необхідності прийняття змін до бюджету Нетішинської міської ОТГ</t>
  </si>
  <si>
    <t>Управління культури  ВК НМР</t>
  </si>
  <si>
    <t>Фінансове управління ВК НМР</t>
  </si>
  <si>
    <t>2111</t>
  </si>
  <si>
    <t>0160</t>
  </si>
  <si>
    <t>Всього МТ</t>
  </si>
  <si>
    <t>ПЕРЕМІЩЕННЯ спеціальний фонд</t>
  </si>
  <si>
    <t>Начальник фінансового управління                                                                                                                                              Валентина КРАВЧУК</t>
  </si>
  <si>
    <t>3140</t>
  </si>
  <si>
    <t>0180</t>
  </si>
  <si>
    <t>8700</t>
  </si>
  <si>
    <t>ЗАГАЛЬНИЙ ФОНД</t>
  </si>
  <si>
    <t>Проект рішення розроблений з метою своєчасного забезпечення виплати заробітної плати працівникам  бюджетної сфери та благоустрою, виплати винагороди педагогічним працівникам загальноосвітніх закладів згідно статті 57 Закону "Про освіту" та вирішення окремих проблемних питань</t>
  </si>
  <si>
    <t xml:space="preserve">Бюджетний кодекс України, закони України «Про Державний бюджет України на 2020 рік», «Про місцеве самоврядування в Україні», Закон України "Про внесення змін до Закону України "Про Державний бюджет України на 2020 рік", постанова Кабінету Міністрів України від 03 червня 2020 року № 441 "Про внесення змін у додатки до постанови КМУ від 09.03.2006 р № 268", постанова Кабінету Міністрів України від 26.08.2020 р. № 750 "Про підвищення оплати праці працівників установ, закладів та організацій бюджетної сфери", розпорядження обласної державної адміністрації від 02.09.2020 № 674/2020-р "Про розподіл субвенції на 2020 рік", рішення шістесят шостої сесії НМР VІІ скликання від 20.12.2019 № 66/4281 "Про бюджет Нетішинської міської обєднаної територіальної громади на 2020 рік", бюджетні запити головних розпорядників коштів бюджету ОТГ </t>
  </si>
  <si>
    <t>Враховуючи розпорядження голови обласної державної адміністрації від 02.09.2020 № 674/2020-р «Про розподіл обсягу субвенції на 2020 рік», лист управління Державної казначейської служби України у м.Нетішині Хмельницької області від 14.09.2020 № 02-25/520,  відповідно до частини 7 статті 78 Бюджетного кодексу України та враховуючи фактичні надходження пропонуємо внести зміни до планових показників доходів загального фонду бюджету міської об’єднаної територіальної громади згідно з додатком 1 до проєкту рішення "Про внесення змін до бюджету Нетішинської міської ОТГ на 2020 рік"</t>
  </si>
  <si>
    <t>З метою своєчасного забезпечення виплати заробітної плати працівникам  бюджетної сфери та благоустрою, виплати винагороди педагогічним працівникам загальноосвітніх закладів згідно статті 57 Закону України "Про освіту" та стимулювання технічних працівників загальноосвітніх закладів за сумлінне виконання посадових обовязків та вирішення інших питань згідно бюджетних запитів головних розпорядників коштів бюджету ОТГ, пропонується провести розподіл фінансового ресурсу та перерозподіл деяких бюджетних призначень:</t>
  </si>
  <si>
    <r>
      <t>ЗОШ:</t>
    </r>
    <r>
      <rPr>
        <sz val="12"/>
        <rFont val="Times New Roman"/>
        <family val="1"/>
        <charset val="204"/>
      </rPr>
      <t xml:space="preserve"> Освітня субвенція КЕВ 2111- 899 016 грн., КЕКВ 2120 - 197 784 грн.</t>
    </r>
  </si>
  <si>
    <t>МІЖБЮДЖЕТНІ ТРАНСФЕРТИ - освітня субвенція</t>
  </si>
  <si>
    <t>Управління освіти  ВК НМР</t>
  </si>
  <si>
    <t>1100</t>
  </si>
  <si>
    <t>3105</t>
  </si>
  <si>
    <t>0150</t>
  </si>
  <si>
    <t>Фонд комунального майна</t>
  </si>
  <si>
    <t>Підвищення розміру посадових окладів посадових осіб місцевого самоврядування згідно постанови Кабінету Міністрів України від 03 червня 2020 року № 441 "Про внесення змін у додатки до постанови КМУ від 09.03.2006 р.№ 268", КЕКВ 2111 - 32 455 гривень.</t>
  </si>
  <si>
    <t>Разом ЗФ</t>
  </si>
  <si>
    <t>4030</t>
  </si>
  <si>
    <t>Управління капітального будівництва ВК НМР</t>
  </si>
  <si>
    <t>8841</t>
  </si>
  <si>
    <t>Надання довгострокових кредитів громадянам на придбання житла. КЕКВ 4113 Програма "Муніципальне житло  м.Нетішин 2017-2027 роки"</t>
  </si>
  <si>
    <t>8842</t>
  </si>
  <si>
    <t>Повернення довгострокових кредитів наданих громадянам на придбання житла. КЕКВ 4123 Програма "Муніципальне житло  м.Нетішин 2017-2027 роки"</t>
  </si>
  <si>
    <t>Разом ЗФ+СФ</t>
  </si>
  <si>
    <t>1010</t>
  </si>
  <si>
    <t>1090</t>
  </si>
  <si>
    <t>1150</t>
  </si>
  <si>
    <t>1161</t>
  </si>
  <si>
    <t>1170</t>
  </si>
  <si>
    <t>Резервний фонд</t>
  </si>
  <si>
    <t>Разом трансферти</t>
  </si>
  <si>
    <t>Субвенція на фінансування заходів соціально-економічної компенсації ризику населення, яке проживає на території зони спостереження</t>
  </si>
  <si>
    <t>Субвенція на фінансування заходів соціально-економічної компенсації ризику населення, яке проживає на території зони спостереження КЕКВ 2620</t>
  </si>
  <si>
    <t>Субвенція на фінансування заходів соціально-економічної компенсації ризику населення, яке проживає на території зони спостереження КЕКВ 3220</t>
  </si>
  <si>
    <r>
      <t xml:space="preserve">МІЖБЮДЖЕТНІ ТРАНСФЕРТИ </t>
    </r>
    <r>
      <rPr>
        <sz val="11"/>
        <rFont val="Times New Roman"/>
        <family val="1"/>
        <charset val="204"/>
      </rPr>
      <t>включені до бюджету згідно висновку постійної комісії міської ради з питань бюджету, фінансів, податкової та тарифної політики від 07.09.2020 № 1</t>
    </r>
  </si>
  <si>
    <r>
      <t xml:space="preserve">ЗОШ: </t>
    </r>
    <r>
      <rPr>
        <sz val="12"/>
        <color indexed="8"/>
        <rFont val="Times New Roman"/>
        <family val="1"/>
        <charset val="204"/>
      </rPr>
      <t>Сантехнічні роботи підвалу (опалення, водопровід) ЗОШ № 2 - 354 139 грн,  поточний ремонт частини покрівлі школи (спортзал) ЗОШ № 4 - 48 597 грн та поточний ремонт приміщення спортзалу -298 856 гривень</t>
    </r>
  </si>
  <si>
    <r>
      <t xml:space="preserve">Старокривинське НВК: </t>
    </r>
    <r>
      <rPr>
        <sz val="12"/>
        <color indexed="8"/>
        <rFont val="Times New Roman"/>
        <family val="1"/>
        <charset val="204"/>
      </rPr>
      <t>Придбання засобів індивідуального захисту та дезинфікуючих КЕКВ 2210 - 10 749 грн., медичні матеріали КЕКВ 2220 - 300 гривень.</t>
    </r>
  </si>
  <si>
    <r>
      <t>Надання спеціальної освіти мистецькими школами:</t>
    </r>
    <r>
      <rPr>
        <i/>
        <sz val="12"/>
        <color indexed="8"/>
        <rFont val="Times New Roman"/>
        <family val="1"/>
        <charset val="204"/>
      </rPr>
      <t xml:space="preserve"> </t>
    </r>
    <r>
      <rPr>
        <sz val="12"/>
        <color indexed="8"/>
        <rFont val="Times New Roman"/>
        <family val="1"/>
        <charset val="204"/>
      </rPr>
      <t>Збільшення фонду заробітної плати у звязку з підвищення розміру мінімальної заробітної плати з 1 вересня 2020 року згідно Закону України "Про внесення змін до Закону України "Про Державний бюджет України на 2020 рік", збільшення розміру посадового окладу (тарифної сітки) з-но постанови КМУ від 26.08.2020 р. № 750 "Про підвищення оплати праці працівників установ, закладів та організацій бюджетної сфери", заробітна плата з нарахуваннями КЕКВ 2111-325 008 грн КЕКВ 2120-73 990 гривень.</t>
    </r>
  </si>
  <si>
    <r>
      <t>Керівництво і управління:</t>
    </r>
    <r>
      <rPr>
        <i/>
        <sz val="12"/>
        <color indexed="8"/>
        <rFont val="Times New Roman"/>
        <family val="1"/>
        <charset val="204"/>
      </rPr>
      <t xml:space="preserve"> </t>
    </r>
    <r>
      <rPr>
        <sz val="12"/>
        <color indexed="8"/>
        <rFont val="Times New Roman"/>
        <family val="1"/>
        <charset val="204"/>
      </rPr>
      <t>Підвищення розміру посадових окладів посадових осіб місцевого самоврядування з-но постанови Кабінету Міністрів України від 03 червня 2020 року № 441 "Про внесення змін у додатки до постанови КМУ від 09.03.2006 р.№ 268", збільшення фонду заробітної плати у звязку з підвищення розміру мінімальної заробітної плати з 1 вересня 2020 року згідно Закону України "Про внесення змін до Закону України "Про Державний бюджет України на 2020 рік" КЕКВ 2111 -49 671 грн КЕКВ 2120-7 279 гривень.</t>
    </r>
  </si>
  <si>
    <r>
      <t>МШ "Нетішинська художня школа":</t>
    </r>
    <r>
      <rPr>
        <sz val="12"/>
        <color indexed="8"/>
        <rFont val="Times New Roman"/>
        <family val="1"/>
        <charset val="204"/>
      </rPr>
      <t xml:space="preserve"> Придбання захисних щитків та дезінфікуючих засобів по КЕКВ 2210</t>
    </r>
  </si>
  <si>
    <r>
      <t>Апарат управління УСЗН</t>
    </r>
    <r>
      <rPr>
        <sz val="12"/>
        <color indexed="8"/>
        <rFont val="Times New Roman"/>
        <family val="1"/>
        <charset val="204"/>
      </rPr>
      <t>: Підвищення розміру посадових окладів посадових осіб місцевого самоврядування з-но постанови Кабінету Міністрів України від 03 червня 2020 року № 441 "Про внесення змін у додатки до постанови КМУ від 09.03.2006 р.№ 268", збільшення фонду заробітної плати у звязку з підвищення розміру мінімальної заробітної плати в розмірі 5000,0 грн. з 1 вересня 2020 року,(Закон України "Про внесення змін до Закону України "Про Державний бюджет України на 2020 рік" КЕКВ 2111-628 088грн., КЕКВ 2120- 105 003 гривень.</t>
    </r>
  </si>
  <si>
    <r>
      <t xml:space="preserve">Центр комплексної реабілітації для дітей з інвалідністю: </t>
    </r>
    <r>
      <rPr>
        <sz val="12"/>
        <color indexed="8"/>
        <rFont val="Times New Roman"/>
        <family val="1"/>
        <charset val="204"/>
      </rPr>
      <t>збільшення фонду заробітної плати у звязку з підвищення розміру мінімальної заробітної плати з 1 вересня 2020 року згідно Закону України "Про внесення змін до Закону України "Про Державний бюджет України на 2020 рік", збільшення розміру посадового окладу(тарифної сітки з-но постанови КМУ від 26.08.2020 р. № 750 "Про підвищення оплати праці працівників установ, закладів та організацій бюджетної сфери" КЕКВ 2111-84 786 грн., КЕКВ 2120 -18 653 гривень.</t>
    </r>
  </si>
  <si>
    <r>
      <t>КНП НМР "СМСЧ м.Нетішин":</t>
    </r>
    <r>
      <rPr>
        <sz val="12"/>
        <color indexed="8"/>
        <rFont val="Times New Roman"/>
        <family val="1"/>
        <charset val="204"/>
      </rPr>
      <t>Видатки на утримання медичного закладу у IV кварталі: предмети, матеріали, обладнання - 150 000 грн, медикаменти та перев'язувальні матеріали - 300 000,00 грн, продукти харчування (у тому спецхарчування, донори) - 150 000 грн оплата водопостачання - 150 000 грн, виплата пенсій - 90 000,00 грн. (</t>
    </r>
    <r>
      <rPr>
        <i/>
        <sz val="12"/>
        <color indexed="8"/>
        <rFont val="Times New Roman"/>
        <family val="1"/>
        <charset val="204"/>
      </rPr>
      <t xml:space="preserve">Комплексна програма поетапного покращення надання медичної допомоги населенню Нетішинської міської ОТГ на 2017-2020 роки). </t>
    </r>
    <r>
      <rPr>
        <sz val="12"/>
        <color indexed="8"/>
        <rFont val="Times New Roman"/>
        <family val="1"/>
        <charset val="204"/>
      </rPr>
      <t xml:space="preserve">КЕКВ 2610.   </t>
    </r>
    <r>
      <rPr>
        <i/>
        <sz val="12"/>
        <color indexed="8"/>
        <rFont val="Times New Roman"/>
        <family val="1"/>
        <charset val="204"/>
      </rPr>
      <t>Додататково у бюджеті сконцентровані кошти у сумі 1 050 000 грн. на виплату заробітної плати - 850 000 грн та медикаментів -300 000 грн.</t>
    </r>
  </si>
  <si>
    <r>
      <t xml:space="preserve">КНП НМР "Центр ПМСД": </t>
    </r>
    <r>
      <rPr>
        <sz val="12"/>
        <color indexed="8"/>
        <rFont val="Times New Roman"/>
        <family val="1"/>
        <charset val="204"/>
      </rPr>
      <t>Пільгові медикаменти згідно постанови Кабінету Міністрів України № 1303</t>
    </r>
    <r>
      <rPr>
        <i/>
        <sz val="12"/>
        <color indexed="8"/>
        <rFont val="Times New Roman"/>
        <family val="1"/>
        <charset val="204"/>
      </rPr>
      <t xml:space="preserve"> (Комплексна програма поетапного покращення надання медичної допомоги населенню Нетішинської міської ОТГ на 2017-2020 роки). КЕКВ 2610</t>
    </r>
  </si>
  <si>
    <r>
      <t xml:space="preserve">КП НМР "Благоустрій": </t>
    </r>
    <r>
      <rPr>
        <sz val="12"/>
        <color indexed="8"/>
        <rFont val="Times New Roman"/>
        <family val="1"/>
        <charset val="204"/>
      </rPr>
      <t xml:space="preserve">Підвищення розміру заробітної плати з 1 вересня 2020 року згідно Закону України "Про внесення змін до Закону України "Про Державний бюджет України на 2020 рік" та з 01.10.2020 на 10 відсотків </t>
    </r>
  </si>
  <si>
    <t>сума, грн.</t>
  </si>
  <si>
    <t>СПЕЦІАЛЬНИЙ ФОНД</t>
  </si>
  <si>
    <r>
      <t>КЗ "Публічна бібліотека НМ ОТГ"</t>
    </r>
    <r>
      <rPr>
        <sz val="12"/>
        <color indexed="8"/>
        <rFont val="Times New Roman"/>
        <family val="1"/>
        <charset val="204"/>
      </rPr>
      <t>: Поповнення бібліотечного фонду періодичними виданнями на 2021 рік КЕКВ 3110 - 25 000 гривень.</t>
    </r>
  </si>
  <si>
    <t>Фонд комунального майна міста Нетішина</t>
  </si>
  <si>
    <r>
      <t xml:space="preserve">ЗОШ: </t>
    </r>
    <r>
      <rPr>
        <sz val="12"/>
        <color indexed="8"/>
        <rFont val="Times New Roman"/>
        <family val="1"/>
        <charset val="204"/>
      </rPr>
      <t xml:space="preserve">Збільшення фонду заробітної плати у звязку з підвищення розміру мінімальної заробітної плати в розмірі 5000,0 грн. з 1 вересня 2020 року згідно Закону України "Про внесення змін до Закону України "Про Державний бюджет України на 2020 рік", збільшення розміру посадового окладу(тарифної сітки з-но постанови КМУ від 26.08.2020 р. № 750 "Про підвищення оплати праці працівників установ, закладів та організацій бюджетної сфери", заробітна плата з нарахуваннями КЕКВ 2111 - 4 544 455 грн. та КЕКВ 2120 - 966 923 гривень, у тому числі стимулюючі виплати технічному персоналу - 255 453 грн. </t>
    </r>
    <r>
      <rPr>
        <i/>
        <sz val="12"/>
        <color indexed="8"/>
        <rFont val="Times New Roman"/>
        <family val="1"/>
        <charset val="204"/>
      </rPr>
      <t>Додататково у бюджеті сконцентровані кошти у сумі  1 313 871, з них 2111- 1 090 410  КЕКВ 2120 -223 461 гривень</t>
    </r>
  </si>
  <si>
    <r>
      <rPr>
        <b/>
        <i/>
        <sz val="12"/>
        <rFont val="Times New Roman"/>
        <family val="1"/>
        <charset val="204"/>
      </rPr>
      <t xml:space="preserve">КП НМР "Благоустрій": </t>
    </r>
    <r>
      <rPr>
        <sz val="12"/>
        <rFont val="Times New Roman"/>
        <family val="1"/>
        <charset val="204"/>
      </rPr>
      <t xml:space="preserve">Поточний ремонт дорожнього покриття проспекту Незалежності. (у зв'язку з економією коштів під час проведення процедури закупівлі). Програма благоустрою Нетішинської міської ОТГ на 2020-2022 роки. КЕКВ 2610 </t>
    </r>
  </si>
  <si>
    <r>
      <t>КНП НМР "СМСЧ м.Нетшин":</t>
    </r>
    <r>
      <rPr>
        <sz val="12"/>
        <rFont val="Times New Roman"/>
        <family val="1"/>
        <charset val="204"/>
      </rPr>
      <t xml:space="preserve"> Виплата пільгових пенсій. </t>
    </r>
    <r>
      <rPr>
        <i/>
        <sz val="12"/>
        <rFont val="Times New Roman"/>
        <family val="1"/>
        <charset val="204"/>
      </rPr>
      <t>Комплексна програма поетапного покращення надання медичної допомоги населенню Нетішинської міської ОТГ на 2017-2020 роки. КЕКВ 2610</t>
    </r>
  </si>
  <si>
    <r>
      <t xml:space="preserve">КНП НМР "Центр ПМСД" </t>
    </r>
    <r>
      <rPr>
        <sz val="12"/>
        <color indexed="8"/>
        <rFont val="Times New Roman"/>
        <family val="1"/>
        <charset val="204"/>
      </rPr>
      <t>Оплата електроенергії. КЕКВ 2610</t>
    </r>
  </si>
  <si>
    <r>
      <t xml:space="preserve">ВКН МР: </t>
    </r>
    <r>
      <rPr>
        <sz val="12"/>
        <rFont val="Times New Roman"/>
        <family val="1"/>
        <charset val="204"/>
      </rPr>
      <t>Придбання подарункової продукції КЕКВ 2210 - 110 000 грн, святкування заходів КЕКВ 2240 - 58 000 грн. Програма фінансування заходів державного, обласного, місцевого значення на 2018-2020 роки"</t>
    </r>
  </si>
  <si>
    <r>
      <t xml:space="preserve">ВК НМР:  </t>
    </r>
    <r>
      <rPr>
        <sz val="12"/>
        <rFont val="Times New Roman"/>
        <family val="1"/>
        <charset val="204"/>
      </rPr>
      <t>Оплата електроенергії  КЕКВ 2273 "Програма благоустрою Нетішинської міської ОТГ на 2020-2022 роки"</t>
    </r>
  </si>
  <si>
    <r>
      <t>ВК НМР:</t>
    </r>
    <r>
      <rPr>
        <sz val="12"/>
        <rFont val="Times New Roman"/>
        <family val="1"/>
        <charset val="204"/>
      </rPr>
      <t xml:space="preserve"> Зменшення бюджетних призначень з придбання подарунків КЕКВ 2210-3500 грн, відрядження КЕКВ 2240-1 500 грн. Міська цільова соціальна програма реалізації молодіжної політики на 2018-2022 роки.</t>
    </r>
  </si>
  <si>
    <r>
      <t xml:space="preserve">ВК НМР: </t>
    </r>
    <r>
      <rPr>
        <sz val="12"/>
        <rFont val="Times New Roman"/>
        <family val="1"/>
        <charset val="204"/>
      </rPr>
      <t>Зменшення бюджетних призначень з придбання путівок на оздоровлення КЕКВ 2282-50 000 грн. Міська програма організації відпочинку та оздоровлення дітей і підлітків Нетішинської міської ОТГ на 2018-2021 роки.</t>
    </r>
  </si>
  <si>
    <r>
      <t xml:space="preserve">ВК НМР: </t>
    </r>
    <r>
      <rPr>
        <sz val="12"/>
        <rFont val="Times New Roman"/>
        <family val="1"/>
        <charset val="204"/>
      </rPr>
      <t>Зменшення бюджетних призначень з придбання кубків та харчування спортсменів КЕКВ 2210-5 000,0 грн, КЕКВ 2240-45 000,0 грн. Цільова соціальна програма розвитку фізичної культури і спорту у Нетішинській міській ОТГ на період до 2020 року.</t>
    </r>
  </si>
  <si>
    <r>
      <t xml:space="preserve">ДНЗ: </t>
    </r>
    <r>
      <rPr>
        <sz val="12"/>
        <color indexed="8"/>
        <rFont val="Times New Roman"/>
        <family val="1"/>
        <charset val="204"/>
      </rPr>
      <t>Збільшення бюджетних призначень по оплаті праці з нарахуваннями КЕКВ 2111 - 954 981 грн. та  КЕКВ 2120 - 234 623 грн. за рахунок зменшення по КЕКВ 2230 - 931 400 грн., КЕКВ 2273 - 258 204 гривень.</t>
    </r>
  </si>
  <si>
    <r>
      <t>ПОЗ:</t>
    </r>
    <r>
      <rPr>
        <sz val="12"/>
        <color indexed="8"/>
        <rFont val="Times New Roman"/>
        <family val="1"/>
        <charset val="204"/>
      </rPr>
      <t xml:space="preserve"> Збільшення бюджетних призначень по оплаті праці з нарахуваннями КЕКВ 2111 - 181 280 грн. та КЕКВ 2120 - 23 731 грн. за рахунок зменшення по КЕКВ 2210 - 60 000 грн., КЕКВ 2240 - 140 000 грн., КЕКВ 2250 - 5 011 гривень.</t>
    </r>
  </si>
  <si>
    <r>
      <t xml:space="preserve">МК: </t>
    </r>
    <r>
      <rPr>
        <sz val="12"/>
        <color indexed="8"/>
        <rFont val="Times New Roman"/>
        <family val="1"/>
        <charset val="204"/>
      </rPr>
      <t>Зменшення залишку бюджетних призначень з оплати праці з нарахуваннями по КЕКВ 2111 - -183 394 грн., КЕКВ 2120 - -53 533 гривень.</t>
    </r>
  </si>
  <si>
    <r>
      <t xml:space="preserve">ЦБ, ГЦГО: </t>
    </r>
    <r>
      <rPr>
        <sz val="12"/>
        <color indexed="8"/>
        <rFont val="Times New Roman"/>
        <family val="1"/>
        <charset val="204"/>
      </rPr>
      <t>Збільшення бюджетних призначень на оплату праці з нарахуваннями по КЕКВ 2111 - 203 657 грн. та КЕКВ 2120 - 32 467 гривень.</t>
    </r>
  </si>
  <si>
    <r>
      <t xml:space="preserve">ІРЦ: </t>
    </r>
    <r>
      <rPr>
        <sz val="12"/>
        <color indexed="8"/>
        <rFont val="Times New Roman"/>
        <family val="1"/>
        <charset val="204"/>
      </rPr>
      <t>Збільшення бюджетних призначень на оплату праці з нарахуваннями по КЕКВ 2111 - 257 грн. та  КЕКВ 2120 - 546 гривень.</t>
    </r>
  </si>
  <si>
    <r>
      <t xml:space="preserve">ОЗДОРОВЛЕННЯ: </t>
    </r>
    <r>
      <rPr>
        <sz val="12"/>
        <color indexed="8"/>
        <rFont val="Times New Roman"/>
        <family val="1"/>
        <charset val="204"/>
      </rPr>
      <t>Зменшення залишку бюджетних призначень по відрядженнях КЕКВ 2250 - 7 934 грн., придбання путівок КЕКВ 2282 - 27 810 грн. Міська програма організації відпочинку та оздоровлення дітей та підлітків м. Нетішин на 2018-2021 роки</t>
    </r>
  </si>
  <si>
    <r>
      <t xml:space="preserve">МК: </t>
    </r>
    <r>
      <rPr>
        <sz val="12"/>
        <color indexed="8"/>
        <rFont val="Times New Roman"/>
        <family val="1"/>
        <charset val="204"/>
      </rPr>
      <t>Зменшення залишку бюджетних призначень з оплати праці з нарахуваннями, придбання матеріалів та відряджень КЕКВ 2111 - 106 557,14 грн., КЕКВ 2120 - 39 372,67 грн., КЕКВ 2210 - 10 268,57 грн., КЕКВ 2250 - 104 227,62 гривень.</t>
    </r>
  </si>
  <si>
    <r>
      <t xml:space="preserve">ЗОШ: </t>
    </r>
    <r>
      <rPr>
        <sz val="12"/>
        <color indexed="8"/>
        <rFont val="Times New Roman"/>
        <family val="1"/>
        <charset val="204"/>
      </rPr>
      <t>Збільшення бюджетних призначень по оплаті праці з нарахуваннями КЕКВ 2111 - 242 245 грн. та КЕКВ 2120 - 53 925 грн.</t>
    </r>
  </si>
  <si>
    <r>
      <t xml:space="preserve">КНП НМР "СМСЧ м.Нетшин": </t>
    </r>
    <r>
      <rPr>
        <sz val="12"/>
        <rFont val="Times New Roman"/>
        <family val="1"/>
        <charset val="204"/>
      </rPr>
      <t xml:space="preserve">Путівки на оздоровдення для дітей працівників медичного закладу КЕКВ 2610. </t>
    </r>
    <r>
      <rPr>
        <i/>
        <sz val="12"/>
        <rFont val="Times New Roman"/>
        <family val="1"/>
        <charset val="204"/>
      </rPr>
      <t>Програма організації відпочинку та оздоровлення дітей і підлітків Нетішинської міської ОТГ на 2018-2021 роки</t>
    </r>
  </si>
  <si>
    <r>
      <t>КНП НМР "Центр ПМСД":</t>
    </r>
    <r>
      <rPr>
        <sz val="12"/>
        <rFont val="Times New Roman"/>
        <family val="1"/>
        <charset val="204"/>
      </rPr>
      <t xml:space="preserve"> Путівки на оздоровдення для дітей працівників медичного закладу КЕКВ 2610. </t>
    </r>
    <r>
      <rPr>
        <i/>
        <sz val="12"/>
        <rFont val="Times New Roman"/>
        <family val="1"/>
        <charset val="204"/>
      </rPr>
      <t>Програма організації відпочинку та оздоровлення дітей і підлітків Нетішинської міської ОТГ на 2018-2021 роки</t>
    </r>
  </si>
  <si>
    <r>
      <rPr>
        <b/>
        <i/>
        <sz val="12"/>
        <rFont val="Times New Roman"/>
        <family val="1"/>
        <charset val="204"/>
      </rPr>
      <t xml:space="preserve">КП НМР "Благоустрій": </t>
    </r>
    <r>
      <rPr>
        <sz val="12"/>
        <rFont val="Times New Roman"/>
        <family val="1"/>
        <charset val="204"/>
      </rPr>
      <t>Придбання альтанки. КЕКВ 3210 Програма благоустрою Нетішинської міської ОТГ на 2020-2022 роки.</t>
    </r>
  </si>
  <si>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забезпеченя житлом дітей-сиріт, дітей, позбавлених батьківського піклування, осіб з їх числа за рахунок відповідної субвенції з державного бюджету</t>
  </si>
  <si>
    <r>
      <t>МІЖБЮДЖЕТНІ ТРАНСФЕРТИ</t>
    </r>
    <r>
      <rPr>
        <sz val="11"/>
        <rFont val="Times New Roman"/>
        <family val="1"/>
        <charset val="204"/>
      </rPr>
      <t xml:space="preserve"> розподіл на поточні та капітальні видатки</t>
    </r>
  </si>
  <si>
    <t>Підвищення розміру посадових окладів посадових осіб місцевого самоврядування з-но постанови Кабінету Міністрів України від 03 червня 2020 року № 441 "Про внесення змін у додатки до постанови КМУ від 09.03.2006 р.№ 268", збільшення фонду заробітної плати у звязку з підвищення розміру мінімальної заробітної плати з 1 вересня 2020 року згідно Закону України "Про внесення змін до Закону України "Про Державний бюджет України на 2020 рік" КЕКВ 2111 - 209 176 грн, КЕКВ 2120 - 12 763 гривень.</t>
  </si>
  <si>
    <t xml:space="preserve">Реконструкція частини приміщення адмінбудинку під пункт здоров'я по вул. Перемоги будинок 93А  в с.Старий Кривин (в т.ч. проектні роботи). КЕКВ 3142 </t>
  </si>
  <si>
    <t xml:space="preserve">Придбання ноутбука та БФП з метою надання шефської допомоги екіпажу водолазного катеру ВМ - 230 "Нетішин". Міська програма військово-патріотичного виховання молоді та організації підготовки громадян до призову і служби в Збройних силах України на 2016-2020 роки. КЕКВ 3110 </t>
  </si>
  <si>
    <r>
      <t xml:space="preserve">Територіальний центр соціального обслуговування (надання соціальних послуг): </t>
    </r>
    <r>
      <rPr>
        <sz val="12"/>
        <color indexed="8"/>
        <rFont val="Times New Roman"/>
        <family val="1"/>
        <charset val="204"/>
      </rPr>
      <t>збільшення фонду заробітної плати у звязку з підвищення розміру мінімальної заробітної плати в розмірі 5000,0 грн. з 1 вересня 2020 року згідно Закону України "Про внесення змін до Закону України "Про Державний бюджет України на 2020 рік", збільшення розміру посадового окладу(тарифної сітки) з-но постанови КМУ від 26.08.2020 р. № 750 "Про підвищення оплати праці працівників установ, закладів та організацій бюджетної сфери", підвищення розмірів заробітної плати соціальним працівникам (з-но постанови КМУ від 29.04.2020 № 375 "Деякі питання оплати праці (грошового забезпечення) окремих категорій працівників, які забезпечують життєдіяльність населення на період карантину  КЕКВ 2111- 145 536 грн., КЕКВ 2120 - 32 018 гривень.</t>
    </r>
  </si>
  <si>
    <r>
      <rPr>
        <sz val="12"/>
        <rFont val="Times New Roman"/>
        <family val="1"/>
        <charset val="204"/>
      </rPr>
      <t xml:space="preserve">Підвищення розміру посадових окладів посадових осіб місцевого самоврядування з-но постанови Кабінету Міністрів України від 03 червня 2020 року № 441 "Про внесення змін у додатки до постанови КМУ від 09.03.2006 р.№ 268", збільшення фонду заробітної плати у звязку з підвищення розміру заробітної плати з 1 вересня 2020 року згідно з Законом України "Про внесення змін до Закону України "Про Державний бюджет України на 2020 рік" </t>
    </r>
    <r>
      <rPr>
        <b/>
        <i/>
        <sz val="12"/>
        <rFont val="Times New Roman"/>
        <family val="1"/>
        <charset val="204"/>
      </rPr>
      <t xml:space="preserve"> </t>
    </r>
    <r>
      <rPr>
        <sz val="12"/>
        <rFont val="Times New Roman"/>
        <family val="1"/>
        <charset val="204"/>
      </rPr>
      <t>Оплата праці з нарахуваннями КЕКВ 2111 - 1 835 162 грн., КЕКВ 2120 - 74 781 гривень.</t>
    </r>
  </si>
  <si>
    <t>Зменшення обсягу сконцентрованих коштів</t>
  </si>
  <si>
    <t>РАЗОМ без МТ</t>
  </si>
  <si>
    <t>Зменшення бюджетних призначень на оздоровлення та відпочинок дітей. КЕКВ 2730 - 315 000 грн., КЕКВ 2240 - 22 000 грн. Міська програма організації відпочинку та оздоровлення дітей та підлітків м. Нетішин на 2018-2021 роки</t>
  </si>
  <si>
    <t>Зменшення бюджетних призначень на оздоровлення та відпочинок дітей, придбання путівок КЕКВ 2282. Міська програма організації відпочинку та оздоровлення дітей та підлітків м. Нетішин на 2018-2021 роки</t>
  </si>
  <si>
    <t>Зменшення бюджетних призначень на оздоровлення та відпочинок дітей. КЕКВ 2282. Міська програма організації відпочинку та оздоровлення дітей та підлітків м. Нетішин на 2018-2021 роки</t>
  </si>
  <si>
    <t>РАЗОМ ВИДАТКИ</t>
  </si>
  <si>
    <t>Начальник управління                                                                                                 Валентина КРАВЧУК</t>
  </si>
  <si>
    <t>ПОЯСНЮВАЛЬНА ЗАПИСКА до проєкту рішення  "Про внесення змін до бюджету Нетішинської міської обєднаної територіальної громади на 2020 рік" (21.09.20)</t>
  </si>
</sst>
</file>

<file path=xl/styles.xml><?xml version="1.0" encoding="utf-8"?>
<styleSheet xmlns="http://schemas.openxmlformats.org/spreadsheetml/2006/main">
  <numFmts count="3">
    <numFmt numFmtId="164" formatCode="_-* #,##0.00\ _р_._-;\-* #,##0.00\ _р_._-;_-* &quot;-&quot;??\ _р_._-;_-@_-"/>
    <numFmt numFmtId="165" formatCode="_-* #,##0.00_₴_-;\-* #,##0.00_₴_-;_-* &quot;-&quot;??_₴_-;_-@_-"/>
    <numFmt numFmtId="166" formatCode="_-* #,##0_₴_-;\-* #,##0_₴_-;_-* &quot;-&quot;??_₴_-;_-@_-"/>
  </numFmts>
  <fonts count="19">
    <font>
      <sz val="10"/>
      <name val="Arial Cyr"/>
      <charset val="204"/>
    </font>
    <font>
      <sz val="10"/>
      <name val="Arial Cyr"/>
      <charset val="204"/>
    </font>
    <font>
      <b/>
      <sz val="13"/>
      <name val="Times New Roman"/>
      <family val="1"/>
      <charset val="204"/>
    </font>
    <font>
      <sz val="10"/>
      <name val="Times New Roman"/>
      <family val="1"/>
      <charset val="204"/>
    </font>
    <font>
      <sz val="13"/>
      <name val="Times New Roman"/>
      <family val="1"/>
      <charset val="204"/>
    </font>
    <font>
      <b/>
      <sz val="14"/>
      <name val="Times New Roman"/>
      <family val="1"/>
      <charset val="204"/>
    </font>
    <font>
      <sz val="14"/>
      <name val="Times New Roman"/>
      <family val="1"/>
      <charset val="204"/>
    </font>
    <font>
      <b/>
      <sz val="12"/>
      <name val="Times New Roman"/>
      <family val="1"/>
      <charset val="204"/>
    </font>
    <font>
      <sz val="12"/>
      <name val="Times New Roman"/>
      <family val="1"/>
      <charset val="204"/>
    </font>
    <font>
      <sz val="12"/>
      <color indexed="8"/>
      <name val="Times New Roman"/>
      <family val="1"/>
      <charset val="204"/>
    </font>
    <font>
      <b/>
      <i/>
      <sz val="12"/>
      <color indexed="8"/>
      <name val="Times New Roman"/>
      <family val="1"/>
      <charset val="204"/>
    </font>
    <font>
      <sz val="12"/>
      <name val="Arial Cyr"/>
      <charset val="204"/>
    </font>
    <font>
      <b/>
      <sz val="12"/>
      <name val="Arial Cyr"/>
      <charset val="204"/>
    </font>
    <font>
      <i/>
      <sz val="12"/>
      <name val="Times New Roman"/>
      <family val="1"/>
      <charset val="204"/>
    </font>
    <font>
      <i/>
      <sz val="12"/>
      <color indexed="8"/>
      <name val="Times New Roman"/>
      <family val="1"/>
      <charset val="204"/>
    </font>
    <font>
      <b/>
      <i/>
      <sz val="12"/>
      <name val="Times New Roman"/>
      <family val="1"/>
      <charset val="204"/>
    </font>
    <font>
      <b/>
      <sz val="10"/>
      <name val="Times New Roman"/>
      <family val="1"/>
      <charset val="204"/>
    </font>
    <font>
      <b/>
      <sz val="10"/>
      <name val="Arial Cyr"/>
      <charset val="204"/>
    </font>
    <font>
      <sz val="11"/>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45"/>
        <bgColor indexed="64"/>
      </patternFill>
    </fill>
    <fill>
      <patternFill patternType="solid">
        <fgColor indexed="13"/>
        <bgColor indexed="64"/>
      </patternFill>
    </fill>
    <fill>
      <patternFill patternType="solid">
        <fgColor indexed="44"/>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165" fontId="1" fillId="0" borderId="0" applyFont="0" applyFill="0" applyBorder="0" applyAlignment="0" applyProtection="0"/>
  </cellStyleXfs>
  <cellXfs count="109">
    <xf numFmtId="0" fontId="0" fillId="0" borderId="0" xfId="0"/>
    <xf numFmtId="0" fontId="3" fillId="0" borderId="0" xfId="0" applyFont="1" applyAlignment="1">
      <alignment vertical="center"/>
    </xf>
    <xf numFmtId="0" fontId="3" fillId="0" borderId="0" xfId="0" applyFont="1" applyAlignment="1">
      <alignment horizontal="center" vertical="center"/>
    </xf>
    <xf numFmtId="4" fontId="3" fillId="2" borderId="0" xfId="0" applyNumberFormat="1" applyFont="1" applyFill="1" applyAlignment="1">
      <alignment horizontal="right" vertical="center"/>
    </xf>
    <xf numFmtId="0" fontId="3" fillId="0" borderId="0" xfId="0" applyFont="1" applyAlignment="1">
      <alignment horizontal="left" vertical="center"/>
    </xf>
    <xf numFmtId="0" fontId="2" fillId="0" borderId="0" xfId="0" applyFont="1" applyAlignment="1">
      <alignment vertical="center"/>
    </xf>
    <xf numFmtId="0" fontId="4" fillId="0" borderId="0" xfId="0" applyFont="1" applyAlignment="1">
      <alignment horizontal="center" vertical="center"/>
    </xf>
    <xf numFmtId="166" fontId="4" fillId="2" borderId="0" xfId="0" applyNumberFormat="1" applyFont="1" applyFill="1" applyAlignment="1">
      <alignment horizontal="right" vertical="center"/>
    </xf>
    <xf numFmtId="0" fontId="4" fillId="0" borderId="0" xfId="0" applyFont="1" applyAlignment="1">
      <alignment horizontal="left" vertical="center"/>
    </xf>
    <xf numFmtId="0" fontId="7"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0" xfId="0" applyFont="1" applyAlignment="1">
      <alignment vertical="center"/>
    </xf>
    <xf numFmtId="49" fontId="7" fillId="0" borderId="1" xfId="0" applyNumberFormat="1" applyFont="1" applyBorder="1" applyAlignment="1">
      <alignment horizontal="center" vertical="center" wrapText="1"/>
    </xf>
    <xf numFmtId="165" fontId="7" fillId="3" borderId="1" xfId="1" applyFont="1" applyFill="1" applyBorder="1" applyAlignment="1">
      <alignment horizontal="center" vertical="center" wrapText="1"/>
    </xf>
    <xf numFmtId="0" fontId="7" fillId="0" borderId="0" xfId="0" applyFont="1" applyAlignment="1">
      <alignment vertical="center"/>
    </xf>
    <xf numFmtId="49" fontId="9"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4" fontId="8" fillId="3"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0" fontId="7" fillId="4" borderId="2" xfId="0" applyFont="1" applyFill="1" applyBorder="1" applyAlignment="1">
      <alignment vertical="center"/>
    </xf>
    <xf numFmtId="0" fontId="8" fillId="4" borderId="3" xfId="0" applyFont="1" applyFill="1" applyBorder="1" applyAlignment="1">
      <alignment horizontal="center" vertical="center"/>
    </xf>
    <xf numFmtId="4" fontId="8" fillId="4" borderId="3" xfId="0" applyNumberFormat="1" applyFont="1" applyFill="1" applyBorder="1" applyAlignment="1">
      <alignment horizontal="right" vertical="center"/>
    </xf>
    <xf numFmtId="0" fontId="8" fillId="4" borderId="3" xfId="0" applyFont="1" applyFill="1" applyBorder="1" applyAlignment="1">
      <alignment horizontal="left" vertical="center"/>
    </xf>
    <xf numFmtId="0" fontId="8" fillId="0" borderId="2" xfId="0" applyFont="1" applyBorder="1" applyAlignment="1">
      <alignment horizontal="center" vertical="center"/>
    </xf>
    <xf numFmtId="165" fontId="8" fillId="3" borderId="1" xfId="1" applyFont="1" applyFill="1" applyBorder="1" applyAlignment="1">
      <alignment horizontal="right" vertical="center" wrapText="1"/>
    </xf>
    <xf numFmtId="0" fontId="8" fillId="0" borderId="4" xfId="0" applyFont="1" applyBorder="1" applyAlignment="1">
      <alignment horizontal="left" vertical="center" wrapText="1"/>
    </xf>
    <xf numFmtId="165" fontId="7" fillId="3" borderId="1" xfId="1" applyFont="1" applyFill="1" applyBorder="1" applyAlignment="1">
      <alignment horizontal="right" vertical="center" wrapText="1"/>
    </xf>
    <xf numFmtId="0" fontId="8" fillId="0" borderId="1" xfId="0" applyFont="1" applyBorder="1" applyAlignment="1">
      <alignment horizontal="left" vertical="center"/>
    </xf>
    <xf numFmtId="4" fontId="7" fillId="5" borderId="1" xfId="0" applyNumberFormat="1" applyFont="1" applyFill="1" applyBorder="1" applyAlignment="1">
      <alignment horizontal="right" vertical="center" wrapText="1"/>
    </xf>
    <xf numFmtId="164" fontId="7" fillId="5" borderId="1" xfId="0" applyNumberFormat="1" applyFont="1" applyFill="1" applyBorder="1" applyAlignment="1">
      <alignment vertical="center"/>
    </xf>
    <xf numFmtId="0" fontId="8" fillId="0" borderId="0" xfId="0" applyFont="1" applyBorder="1" applyAlignment="1">
      <alignment horizontal="center" vertical="center" wrapText="1"/>
    </xf>
    <xf numFmtId="0" fontId="8" fillId="2" borderId="0" xfId="0" applyFont="1" applyFill="1" applyBorder="1" applyAlignment="1">
      <alignment horizontal="center" vertical="center" wrapText="1"/>
    </xf>
    <xf numFmtId="3" fontId="8" fillId="2" borderId="0" xfId="0" applyNumberFormat="1" applyFont="1" applyFill="1" applyBorder="1" applyAlignment="1">
      <alignment horizontal="right" vertical="center" wrapText="1"/>
    </xf>
    <xf numFmtId="0" fontId="8" fillId="2" borderId="0" xfId="0" applyFont="1" applyFill="1" applyBorder="1" applyAlignment="1">
      <alignment horizontal="left" vertical="center" wrapText="1"/>
    </xf>
    <xf numFmtId="0" fontId="8" fillId="0" borderId="0" xfId="0" applyFont="1" applyAlignment="1">
      <alignment horizontal="center" vertical="center"/>
    </xf>
    <xf numFmtId="4" fontId="8" fillId="2" borderId="0" xfId="0" applyNumberFormat="1" applyFont="1" applyFill="1" applyAlignment="1">
      <alignment horizontal="right" vertical="center"/>
    </xf>
    <xf numFmtId="0" fontId="8" fillId="0" borderId="0" xfId="0" applyFont="1" applyAlignment="1">
      <alignment horizontal="left" vertical="center"/>
    </xf>
    <xf numFmtId="49" fontId="8"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8" fillId="0" borderId="1" xfId="0" applyFont="1" applyFill="1" applyBorder="1" applyAlignment="1">
      <alignment horizontal="left" vertical="top" wrapText="1"/>
    </xf>
    <xf numFmtId="0" fontId="15"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166" fontId="8" fillId="3" borderId="1" xfId="1" applyNumberFormat="1" applyFont="1" applyFill="1" applyBorder="1" applyAlignment="1">
      <alignment horizontal="right" vertical="center" wrapText="1"/>
    </xf>
    <xf numFmtId="166" fontId="16" fillId="3" borderId="1" xfId="1" applyNumberFormat="1" applyFont="1" applyFill="1" applyBorder="1" applyAlignment="1">
      <alignment horizontal="right" vertical="center"/>
    </xf>
    <xf numFmtId="164" fontId="16" fillId="0" borderId="1" xfId="0" applyNumberFormat="1" applyFont="1" applyBorder="1" applyAlignment="1">
      <alignment vertical="center"/>
    </xf>
    <xf numFmtId="166" fontId="8" fillId="3" borderId="1" xfId="0" applyNumberFormat="1" applyFont="1" applyFill="1" applyBorder="1" applyAlignment="1">
      <alignment horizontal="right" vertical="center"/>
    </xf>
    <xf numFmtId="166" fontId="8" fillId="3" borderId="1" xfId="0" applyNumberFormat="1" applyFont="1" applyFill="1" applyBorder="1" applyAlignment="1">
      <alignment vertical="center" wrapText="1"/>
    </xf>
    <xf numFmtId="166" fontId="7" fillId="6" borderId="1" xfId="0" applyNumberFormat="1" applyFont="1" applyFill="1" applyBorder="1" applyAlignment="1">
      <alignment horizontal="right" vertical="center" wrapText="1"/>
    </xf>
    <xf numFmtId="3" fontId="7" fillId="3" borderId="1" xfId="1" applyNumberFormat="1" applyFont="1" applyFill="1" applyBorder="1" applyAlignment="1">
      <alignment horizontal="right" vertical="center" wrapText="1"/>
    </xf>
    <xf numFmtId="0" fontId="8" fillId="0" borderId="5" xfId="0" applyFont="1" applyFill="1" applyBorder="1" applyAlignment="1">
      <alignment horizontal="center" vertical="center" wrapText="1"/>
    </xf>
    <xf numFmtId="166" fontId="8" fillId="3" borderId="1" xfId="1" applyNumberFormat="1" applyFont="1" applyFill="1" applyBorder="1" applyAlignment="1">
      <alignment horizontal="center" vertical="center" wrapText="1"/>
    </xf>
    <xf numFmtId="166" fontId="7" fillId="3" borderId="1" xfId="0" applyNumberFormat="1" applyFont="1" applyFill="1" applyBorder="1" applyAlignment="1">
      <alignment horizontal="right" vertical="center" wrapText="1"/>
    </xf>
    <xf numFmtId="0" fontId="8"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49" fontId="8" fillId="2" borderId="1" xfId="0" applyNumberFormat="1" applyFont="1" applyFill="1" applyBorder="1" applyAlignment="1">
      <alignment horizontal="center" vertical="center"/>
    </xf>
    <xf numFmtId="0" fontId="15" fillId="2" borderId="1" xfId="0" applyFont="1" applyFill="1" applyBorder="1" applyAlignment="1">
      <alignment horizontal="left" vertical="center" wrapText="1"/>
    </xf>
    <xf numFmtId="166" fontId="7" fillId="3" borderId="1" xfId="0" applyNumberFormat="1" applyFont="1" applyFill="1" applyBorder="1" applyAlignment="1">
      <alignment horizontal="right" vertical="center"/>
    </xf>
    <xf numFmtId="166" fontId="7" fillId="3" borderId="1" xfId="1" applyNumberFormat="1" applyFont="1" applyFill="1" applyBorder="1" applyAlignment="1">
      <alignment horizontal="right" vertical="center" wrapText="1"/>
    </xf>
    <xf numFmtId="166" fontId="8" fillId="3" borderId="1" xfId="0" applyNumberFormat="1" applyFont="1" applyFill="1" applyBorder="1" applyAlignment="1">
      <alignment horizontal="center" vertical="top" wrapText="1"/>
    </xf>
    <xf numFmtId="3" fontId="8" fillId="6" borderId="1" xfId="0" applyNumberFormat="1" applyFont="1" applyFill="1" applyBorder="1" applyAlignment="1">
      <alignment horizontal="right" vertical="center" wrapText="1"/>
    </xf>
    <xf numFmtId="3" fontId="7" fillId="6"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0" fontId="2" fillId="0" borderId="1" xfId="0" applyFont="1" applyBorder="1" applyAlignment="1">
      <alignment horizontal="left" vertical="center"/>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0" fontId="7" fillId="0" borderId="2" xfId="0" applyFont="1" applyFill="1" applyBorder="1" applyAlignment="1">
      <alignment horizontal="center" vertical="center" wrapText="1"/>
    </xf>
    <xf numFmtId="0" fontId="12" fillId="0" borderId="6" xfId="0" applyFont="1" applyBorder="1" applyAlignment="1">
      <alignment horizontal="center" vertical="center" wrapText="1"/>
    </xf>
    <xf numFmtId="0" fontId="8" fillId="0" borderId="5"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2" fillId="0" borderId="1" xfId="0" applyFont="1" applyBorder="1" applyAlignment="1">
      <alignment horizontal="center" vertical="center"/>
    </xf>
    <xf numFmtId="0" fontId="7" fillId="5" borderId="2"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8" fillId="0" borderId="5" xfId="0" applyFont="1" applyBorder="1" applyAlignment="1">
      <alignment vertical="center" wrapText="1"/>
    </xf>
    <xf numFmtId="0" fontId="11" fillId="0" borderId="7" xfId="0" applyFont="1" applyBorder="1" applyAlignment="1">
      <alignment vertical="center" wrapText="1"/>
    </xf>
    <xf numFmtId="0" fontId="7" fillId="6" borderId="2"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 fillId="4"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6" fillId="0" borderId="0" xfId="0" applyFont="1" applyAlignment="1">
      <alignment horizontal="left" vertical="top" wrapText="1"/>
    </xf>
    <xf numFmtId="0" fontId="5" fillId="0" borderId="0" xfId="0" applyFont="1" applyAlignment="1">
      <alignment horizontal="center" vertical="center" wrapText="1"/>
    </xf>
    <xf numFmtId="0" fontId="5" fillId="0" borderId="0" xfId="0" applyFont="1" applyAlignment="1">
      <alignment horizontal="left" wrapText="1"/>
    </xf>
    <xf numFmtId="0" fontId="5" fillId="0" borderId="0" xfId="0" applyFont="1" applyAlignment="1">
      <alignment horizontal="left" vertical="top" wrapText="1"/>
    </xf>
    <xf numFmtId="0" fontId="11" fillId="0" borderId="7"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1"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91"/>
  <sheetViews>
    <sheetView tabSelected="1" topLeftCell="A13" zoomScaleNormal="100" workbookViewId="0">
      <selection activeCell="A9" sqref="A9:D9"/>
    </sheetView>
  </sheetViews>
  <sheetFormatPr defaultRowHeight="12.75"/>
  <cols>
    <col min="1" max="1" width="17.5703125" style="1" customWidth="1"/>
    <col min="2" max="2" width="8.42578125" style="2" customWidth="1"/>
    <col min="3" max="3" width="23.5703125" style="3" customWidth="1"/>
    <col min="4" max="4" width="66.140625" style="4" customWidth="1"/>
    <col min="5" max="16384" width="9.140625" style="1"/>
  </cols>
  <sheetData>
    <row r="1" spans="1:4" ht="57.6" customHeight="1">
      <c r="A1" s="99" t="s">
        <v>109</v>
      </c>
      <c r="B1" s="99"/>
      <c r="C1" s="99"/>
      <c r="D1" s="99"/>
    </row>
    <row r="2" spans="1:4" ht="10.9" customHeight="1">
      <c r="A2" s="5"/>
      <c r="B2" s="6"/>
      <c r="C2" s="7"/>
      <c r="D2" s="8"/>
    </row>
    <row r="3" spans="1:4" ht="39.75" customHeight="1">
      <c r="A3" s="100" t="s">
        <v>18</v>
      </c>
      <c r="B3" s="100"/>
      <c r="C3" s="100"/>
      <c r="D3" s="100"/>
    </row>
    <row r="4" spans="1:4" ht="83.25" customHeight="1">
      <c r="A4" s="98" t="s">
        <v>30</v>
      </c>
      <c r="B4" s="98"/>
      <c r="C4" s="98"/>
      <c r="D4" s="98"/>
    </row>
    <row r="5" spans="1:4" ht="33.75" customHeight="1">
      <c r="A5" s="101" t="s">
        <v>16</v>
      </c>
      <c r="B5" s="101"/>
      <c r="C5" s="101"/>
      <c r="D5" s="101"/>
    </row>
    <row r="6" spans="1:4" ht="195.75" customHeight="1">
      <c r="A6" s="98" t="s">
        <v>31</v>
      </c>
      <c r="B6" s="98"/>
      <c r="C6" s="98"/>
      <c r="D6" s="98"/>
    </row>
    <row r="7" spans="1:4" ht="19.5" customHeight="1">
      <c r="A7" s="101" t="s">
        <v>17</v>
      </c>
      <c r="B7" s="101"/>
      <c r="C7" s="101"/>
      <c r="D7" s="101"/>
    </row>
    <row r="8" spans="1:4" ht="154.5" customHeight="1">
      <c r="A8" s="98" t="s">
        <v>32</v>
      </c>
      <c r="B8" s="98"/>
      <c r="C8" s="98"/>
      <c r="D8" s="98"/>
    </row>
    <row r="9" spans="1:4" ht="146.25" customHeight="1">
      <c r="A9" s="98" t="s">
        <v>33</v>
      </c>
      <c r="B9" s="98"/>
      <c r="C9" s="98"/>
      <c r="D9" s="98"/>
    </row>
    <row r="10" spans="1:4" s="14" customFormat="1" ht="36" customHeight="1">
      <c r="A10" s="9" t="s">
        <v>0</v>
      </c>
      <c r="B10" s="12" t="s">
        <v>3</v>
      </c>
      <c r="C10" s="13" t="s">
        <v>71</v>
      </c>
      <c r="D10" s="9" t="s">
        <v>1</v>
      </c>
    </row>
    <row r="11" spans="1:4" ht="56.25" customHeight="1">
      <c r="A11" s="103" t="s">
        <v>35</v>
      </c>
      <c r="B11" s="103"/>
      <c r="C11" s="103"/>
      <c r="D11" s="103"/>
    </row>
    <row r="12" spans="1:4" ht="66" customHeight="1">
      <c r="A12" s="18" t="s">
        <v>5</v>
      </c>
      <c r="B12" s="18">
        <v>1020</v>
      </c>
      <c r="C12" s="45">
        <v>1096800</v>
      </c>
      <c r="D12" s="42" t="s">
        <v>34</v>
      </c>
    </row>
    <row r="13" spans="1:4" ht="28.5" customHeight="1">
      <c r="A13" s="107" t="s">
        <v>23</v>
      </c>
      <c r="B13" s="108"/>
      <c r="C13" s="51">
        <f>SUM(C12:C12)</f>
        <v>1096800</v>
      </c>
      <c r="D13" s="42"/>
    </row>
    <row r="14" spans="1:4" ht="42.75" customHeight="1">
      <c r="A14" s="104" t="s">
        <v>29</v>
      </c>
      <c r="B14" s="105"/>
      <c r="C14" s="105"/>
      <c r="D14" s="105"/>
    </row>
    <row r="15" spans="1:4" ht="198.75" customHeight="1">
      <c r="A15" s="90" t="s">
        <v>36</v>
      </c>
      <c r="B15" s="39" t="s">
        <v>14</v>
      </c>
      <c r="C15" s="48">
        <f>7666596+255453-1090410-223461-1096800</f>
        <v>5511378</v>
      </c>
      <c r="D15" s="16" t="s">
        <v>75</v>
      </c>
    </row>
    <row r="16" spans="1:4" ht="89.25" customHeight="1">
      <c r="A16" s="91"/>
      <c r="B16" s="39" t="s">
        <v>14</v>
      </c>
      <c r="C16" s="48">
        <v>701592</v>
      </c>
      <c r="D16" s="16" t="s">
        <v>61</v>
      </c>
    </row>
    <row r="17" spans="1:4" ht="57.75" customHeight="1">
      <c r="A17" s="91"/>
      <c r="B17" s="39" t="s">
        <v>14</v>
      </c>
      <c r="C17" s="48">
        <v>11049</v>
      </c>
      <c r="D17" s="16" t="s">
        <v>62</v>
      </c>
    </row>
    <row r="18" spans="1:4" ht="153" customHeight="1">
      <c r="A18" s="90" t="s">
        <v>19</v>
      </c>
      <c r="B18" s="39" t="s">
        <v>37</v>
      </c>
      <c r="C18" s="48">
        <v>398998</v>
      </c>
      <c r="D18" s="16" t="s">
        <v>63</v>
      </c>
    </row>
    <row r="19" spans="1:4" ht="141.75">
      <c r="A19" s="106"/>
      <c r="B19" s="39" t="s">
        <v>22</v>
      </c>
      <c r="C19" s="48">
        <v>56950</v>
      </c>
      <c r="D19" s="16" t="s">
        <v>64</v>
      </c>
    </row>
    <row r="20" spans="1:4" ht="31.5">
      <c r="A20" s="102"/>
      <c r="B20" s="39" t="s">
        <v>37</v>
      </c>
      <c r="C20" s="48">
        <v>15685</v>
      </c>
      <c r="D20" s="16" t="s">
        <v>65</v>
      </c>
    </row>
    <row r="21" spans="1:4" ht="141.75">
      <c r="A21" s="90" t="s">
        <v>7</v>
      </c>
      <c r="B21" s="15" t="s">
        <v>22</v>
      </c>
      <c r="C21" s="49">
        <v>733091</v>
      </c>
      <c r="D21" s="16" t="s">
        <v>66</v>
      </c>
    </row>
    <row r="22" spans="1:4" ht="231.75" customHeight="1">
      <c r="A22" s="91"/>
      <c r="B22" s="15" t="s">
        <v>13</v>
      </c>
      <c r="C22" s="49">
        <v>177554</v>
      </c>
      <c r="D22" s="16" t="s">
        <v>100</v>
      </c>
    </row>
    <row r="23" spans="1:4" ht="151.5" customHeight="1">
      <c r="A23" s="91"/>
      <c r="B23" s="15" t="s">
        <v>38</v>
      </c>
      <c r="C23" s="49">
        <v>103439</v>
      </c>
      <c r="D23" s="16" t="s">
        <v>67</v>
      </c>
    </row>
    <row r="24" spans="1:4" ht="153" customHeight="1">
      <c r="A24" s="90" t="s">
        <v>4</v>
      </c>
      <c r="B24" s="39" t="s">
        <v>39</v>
      </c>
      <c r="C24" s="48">
        <v>1909943</v>
      </c>
      <c r="D24" s="42" t="s">
        <v>101</v>
      </c>
    </row>
    <row r="25" spans="1:4" ht="185.25" customHeight="1">
      <c r="A25" s="91"/>
      <c r="B25" s="39" t="s">
        <v>11</v>
      </c>
      <c r="C25" s="48">
        <f>1850000-850000-300000+150000-10000</f>
        <v>840000</v>
      </c>
      <c r="D25" s="16" t="s">
        <v>68</v>
      </c>
    </row>
    <row r="26" spans="1:4" ht="78.75">
      <c r="A26" s="91"/>
      <c r="B26" s="39" t="s">
        <v>21</v>
      </c>
      <c r="C26" s="48">
        <v>100000</v>
      </c>
      <c r="D26" s="16" t="s">
        <v>69</v>
      </c>
    </row>
    <row r="27" spans="1:4" ht="63">
      <c r="A27" s="91"/>
      <c r="B27" s="39" t="s">
        <v>12</v>
      </c>
      <c r="C27" s="48">
        <v>1214000</v>
      </c>
      <c r="D27" s="16" t="s">
        <v>70</v>
      </c>
    </row>
    <row r="28" spans="1:4" ht="141.75">
      <c r="A28" s="43" t="s">
        <v>20</v>
      </c>
      <c r="B28" s="15" t="s">
        <v>22</v>
      </c>
      <c r="C28" s="49">
        <v>221939</v>
      </c>
      <c r="D28" s="40" t="s">
        <v>97</v>
      </c>
    </row>
    <row r="29" spans="1:4" ht="78.75">
      <c r="A29" s="43" t="s">
        <v>74</v>
      </c>
      <c r="B29" s="15" t="s">
        <v>22</v>
      </c>
      <c r="C29" s="49">
        <v>32455</v>
      </c>
      <c r="D29" s="40" t="s">
        <v>41</v>
      </c>
    </row>
    <row r="30" spans="1:4" ht="15.75">
      <c r="A30" s="79" t="s">
        <v>42</v>
      </c>
      <c r="B30" s="79"/>
      <c r="C30" s="50">
        <f>SUM(C15:C29)</f>
        <v>12028073</v>
      </c>
      <c r="D30" s="17"/>
    </row>
    <row r="31" spans="1:4" ht="23.45" customHeight="1">
      <c r="A31" s="103" t="s">
        <v>72</v>
      </c>
      <c r="B31" s="103"/>
      <c r="C31" s="103"/>
      <c r="D31" s="103"/>
    </row>
    <row r="32" spans="1:4" ht="78.75">
      <c r="A32" s="52" t="s">
        <v>4</v>
      </c>
      <c r="B32" s="39" t="s">
        <v>27</v>
      </c>
      <c r="C32" s="48">
        <v>19998</v>
      </c>
      <c r="D32" s="40" t="s">
        <v>99</v>
      </c>
    </row>
    <row r="33" spans="1:4" ht="47.25">
      <c r="A33" s="44" t="s">
        <v>19</v>
      </c>
      <c r="B33" s="39" t="s">
        <v>43</v>
      </c>
      <c r="C33" s="48">
        <v>25000</v>
      </c>
      <c r="D33" s="16" t="s">
        <v>73</v>
      </c>
    </row>
    <row r="34" spans="1:4" ht="63">
      <c r="A34" s="43" t="s">
        <v>44</v>
      </c>
      <c r="B34" s="15" t="s">
        <v>39</v>
      </c>
      <c r="C34" s="49">
        <v>56000</v>
      </c>
      <c r="D34" s="40" t="s">
        <v>98</v>
      </c>
    </row>
    <row r="35" spans="1:4" ht="47.25">
      <c r="A35" s="90" t="s">
        <v>74</v>
      </c>
      <c r="B35" s="15" t="s">
        <v>45</v>
      </c>
      <c r="C35" s="53">
        <v>49984</v>
      </c>
      <c r="D35" s="40" t="s">
        <v>46</v>
      </c>
    </row>
    <row r="36" spans="1:4" ht="47.25">
      <c r="A36" s="102"/>
      <c r="B36" s="39" t="s">
        <v>47</v>
      </c>
      <c r="C36" s="48">
        <v>-49984</v>
      </c>
      <c r="D36" s="40" t="s">
        <v>48</v>
      </c>
    </row>
    <row r="37" spans="1:4" ht="15.75">
      <c r="A37" s="79" t="s">
        <v>15</v>
      </c>
      <c r="B37" s="79"/>
      <c r="C37" s="54">
        <f>SUM(C32:C36)</f>
        <v>100998</v>
      </c>
      <c r="D37" s="17"/>
    </row>
    <row r="38" spans="1:4" ht="19.899999999999999" customHeight="1">
      <c r="A38" s="83" t="s">
        <v>49</v>
      </c>
      <c r="B38" s="84"/>
      <c r="C38" s="54">
        <f>C30+C37</f>
        <v>12129071</v>
      </c>
      <c r="D38" s="17"/>
    </row>
    <row r="39" spans="1:4" ht="25.15" customHeight="1">
      <c r="A39" s="88" t="s">
        <v>6</v>
      </c>
      <c r="B39" s="88"/>
      <c r="C39" s="88"/>
      <c r="D39" s="88"/>
    </row>
    <row r="40" spans="1:4" ht="63">
      <c r="A40" s="85" t="s">
        <v>4</v>
      </c>
      <c r="B40" s="55">
        <v>7461</v>
      </c>
      <c r="C40" s="62">
        <v>-11800</v>
      </c>
      <c r="D40" s="56" t="s">
        <v>76</v>
      </c>
    </row>
    <row r="41" spans="1:4" ht="63">
      <c r="A41" s="86"/>
      <c r="B41" s="55">
        <v>3140</v>
      </c>
      <c r="C41" s="62">
        <v>-45000</v>
      </c>
      <c r="D41" s="56" t="s">
        <v>92</v>
      </c>
    </row>
    <row r="42" spans="1:4" ht="63">
      <c r="A42" s="86"/>
      <c r="B42" s="55">
        <v>2020</v>
      </c>
      <c r="C42" s="62">
        <v>45000</v>
      </c>
      <c r="D42" s="56" t="s">
        <v>77</v>
      </c>
    </row>
    <row r="43" spans="1:4" ht="63">
      <c r="A43" s="86"/>
      <c r="B43" s="55">
        <v>3140</v>
      </c>
      <c r="C43" s="62">
        <v>-15000</v>
      </c>
      <c r="D43" s="56" t="s">
        <v>93</v>
      </c>
    </row>
    <row r="44" spans="1:4" ht="15.75">
      <c r="A44" s="86"/>
      <c r="B44" s="55">
        <v>2111</v>
      </c>
      <c r="C44" s="62">
        <v>15000</v>
      </c>
      <c r="D44" s="16" t="s">
        <v>78</v>
      </c>
    </row>
    <row r="45" spans="1:4" ht="63">
      <c r="A45" s="86"/>
      <c r="B45" s="57" t="s">
        <v>27</v>
      </c>
      <c r="C45" s="62">
        <f>-110000-58000</f>
        <v>-168000</v>
      </c>
      <c r="D45" s="58" t="s">
        <v>79</v>
      </c>
    </row>
    <row r="46" spans="1:4" ht="31.5">
      <c r="A46" s="86"/>
      <c r="B46" s="55">
        <v>6030</v>
      </c>
      <c r="C46" s="62">
        <v>-8067.84</v>
      </c>
      <c r="D46" s="58" t="s">
        <v>80</v>
      </c>
    </row>
    <row r="47" spans="1:4" ht="63">
      <c r="A47" s="86"/>
      <c r="B47" s="55">
        <v>3133</v>
      </c>
      <c r="C47" s="62">
        <v>-5000</v>
      </c>
      <c r="D47" s="58" t="s">
        <v>81</v>
      </c>
    </row>
    <row r="48" spans="1:4" ht="63">
      <c r="A48" s="86"/>
      <c r="B48" s="55">
        <v>3140</v>
      </c>
      <c r="C48" s="62">
        <v>-50000</v>
      </c>
      <c r="D48" s="58" t="s">
        <v>82</v>
      </c>
    </row>
    <row r="49" spans="1:4" ht="78.75">
      <c r="A49" s="87"/>
      <c r="B49" s="55">
        <v>5011</v>
      </c>
      <c r="C49" s="62">
        <v>-50000</v>
      </c>
      <c r="D49" s="58" t="s">
        <v>83</v>
      </c>
    </row>
    <row r="50" spans="1:4" ht="63">
      <c r="A50" s="73" t="s">
        <v>5</v>
      </c>
      <c r="B50" s="10" t="s">
        <v>50</v>
      </c>
      <c r="C50" s="62">
        <v>0</v>
      </c>
      <c r="D50" s="16" t="s">
        <v>84</v>
      </c>
    </row>
    <row r="51" spans="1:4" ht="63">
      <c r="A51" s="74"/>
      <c r="B51" s="10" t="s">
        <v>51</v>
      </c>
      <c r="C51" s="62">
        <v>0</v>
      </c>
      <c r="D51" s="16" t="s">
        <v>85</v>
      </c>
    </row>
    <row r="52" spans="1:4" ht="47.25">
      <c r="A52" s="74"/>
      <c r="B52" s="10" t="s">
        <v>52</v>
      </c>
      <c r="C52" s="62">
        <f>-183394-53533</f>
        <v>-236927</v>
      </c>
      <c r="D52" s="16" t="s">
        <v>86</v>
      </c>
    </row>
    <row r="53" spans="1:4" ht="47.25">
      <c r="A53" s="74"/>
      <c r="B53" s="10" t="s">
        <v>53</v>
      </c>
      <c r="C53" s="62">
        <f>203657+32467</f>
        <v>236124</v>
      </c>
      <c r="D53" s="16" t="s">
        <v>87</v>
      </c>
    </row>
    <row r="54" spans="1:4" ht="47.25">
      <c r="A54" s="74"/>
      <c r="B54" s="10" t="s">
        <v>54</v>
      </c>
      <c r="C54" s="62">
        <f>257+546</f>
        <v>803</v>
      </c>
      <c r="D54" s="16" t="s">
        <v>88</v>
      </c>
    </row>
    <row r="55" spans="1:4" ht="78.75">
      <c r="A55" s="74"/>
      <c r="B55" s="10" t="s">
        <v>26</v>
      </c>
      <c r="C55" s="62">
        <f>-7934-27810</f>
        <v>-35744</v>
      </c>
      <c r="D55" s="16" t="s">
        <v>89</v>
      </c>
    </row>
    <row r="56" spans="1:4" ht="63">
      <c r="A56" s="74"/>
      <c r="B56" s="10" t="s">
        <v>52</v>
      </c>
      <c r="C56" s="62">
        <f>-106557.14-39372.67-10268.57-104227.62</f>
        <v>-260426</v>
      </c>
      <c r="D56" s="16" t="s">
        <v>90</v>
      </c>
    </row>
    <row r="57" spans="1:4" ht="47.25">
      <c r="A57" s="74"/>
      <c r="B57" s="10" t="s">
        <v>14</v>
      </c>
      <c r="C57" s="62">
        <f>242245+53925</f>
        <v>296170</v>
      </c>
      <c r="D57" s="16" t="s">
        <v>91</v>
      </c>
    </row>
    <row r="58" spans="1:4" ht="63">
      <c r="A58" s="43" t="s">
        <v>40</v>
      </c>
      <c r="B58" s="10" t="s">
        <v>26</v>
      </c>
      <c r="C58" s="62">
        <v>-15000</v>
      </c>
      <c r="D58" s="40" t="s">
        <v>105</v>
      </c>
    </row>
    <row r="59" spans="1:4" ht="63">
      <c r="A59" s="43" t="s">
        <v>44</v>
      </c>
      <c r="B59" s="10" t="s">
        <v>26</v>
      </c>
      <c r="C59" s="62">
        <v>-5000</v>
      </c>
      <c r="D59" s="40" t="s">
        <v>106</v>
      </c>
    </row>
    <row r="60" spans="1:4" ht="63">
      <c r="A60" s="90" t="s">
        <v>20</v>
      </c>
      <c r="B60" s="10" t="s">
        <v>26</v>
      </c>
      <c r="C60" s="62">
        <v>-20000</v>
      </c>
      <c r="D60" s="40" t="s">
        <v>105</v>
      </c>
    </row>
    <row r="61" spans="1:4" ht="15.75">
      <c r="A61" s="91"/>
      <c r="B61" s="10"/>
      <c r="C61" s="62">
        <v>-5744153</v>
      </c>
      <c r="D61" s="40" t="s">
        <v>102</v>
      </c>
    </row>
    <row r="62" spans="1:4" ht="15.75">
      <c r="A62" s="92"/>
      <c r="B62" s="10" t="s">
        <v>28</v>
      </c>
      <c r="C62" s="62">
        <v>1681149</v>
      </c>
      <c r="D62" s="40" t="s">
        <v>55</v>
      </c>
    </row>
    <row r="63" spans="1:4" ht="63">
      <c r="A63" s="43" t="s">
        <v>7</v>
      </c>
      <c r="B63" s="10" t="s">
        <v>26</v>
      </c>
      <c r="C63" s="62">
        <v>-337000</v>
      </c>
      <c r="D63" s="40" t="s">
        <v>104</v>
      </c>
    </row>
    <row r="64" spans="1:4" ht="15.75">
      <c r="A64" s="79" t="s">
        <v>2</v>
      </c>
      <c r="B64" s="79"/>
      <c r="C64" s="63">
        <f>SUM(C40:C63)</f>
        <v>-4732871.84</v>
      </c>
      <c r="D64" s="9"/>
    </row>
    <row r="65" spans="1:4" ht="16.5">
      <c r="A65" s="93" t="s">
        <v>24</v>
      </c>
      <c r="B65" s="94"/>
      <c r="C65" s="94"/>
      <c r="D65" s="95"/>
    </row>
    <row r="66" spans="1:4" s="11" customFormat="1" ht="47.25">
      <c r="A66" s="52" t="s">
        <v>4</v>
      </c>
      <c r="B66" s="39" t="s">
        <v>12</v>
      </c>
      <c r="C66" s="48">
        <v>11800</v>
      </c>
      <c r="D66" s="56" t="s">
        <v>94</v>
      </c>
    </row>
    <row r="67" spans="1:4" s="11" customFormat="1" ht="15.75">
      <c r="A67" s="79" t="s">
        <v>2</v>
      </c>
      <c r="B67" s="79"/>
      <c r="C67" s="59">
        <f>SUM(C66:C66)</f>
        <v>11800</v>
      </c>
      <c r="D67" s="9"/>
    </row>
    <row r="68" spans="1:4">
      <c r="A68" s="96" t="s">
        <v>103</v>
      </c>
      <c r="B68" s="97"/>
      <c r="C68" s="46">
        <f>SUM(C30+C37+C64+C67)</f>
        <v>7407999.1600000001</v>
      </c>
      <c r="D68" s="47"/>
    </row>
    <row r="69" spans="1:4" ht="24.75" hidden="1" customHeight="1">
      <c r="A69" s="79" t="s">
        <v>2</v>
      </c>
      <c r="B69" s="79"/>
      <c r="C69" s="13" t="e">
        <f>SUM(#REF!)</f>
        <v>#REF!</v>
      </c>
      <c r="D69" s="17"/>
    </row>
    <row r="70" spans="1:4" ht="15.6" hidden="1" customHeight="1">
      <c r="A70" s="80" t="s">
        <v>8</v>
      </c>
      <c r="B70" s="80"/>
      <c r="C70" s="80"/>
      <c r="D70" s="80"/>
    </row>
    <row r="71" spans="1:4" ht="15.6" hidden="1" customHeight="1">
      <c r="A71" s="18" t="s">
        <v>5</v>
      </c>
      <c r="B71" s="18"/>
      <c r="C71" s="19"/>
      <c r="D71" s="20"/>
    </row>
    <row r="72" spans="1:4" ht="15.75" hidden="1">
      <c r="A72" s="79" t="s">
        <v>2</v>
      </c>
      <c r="B72" s="79"/>
      <c r="C72" s="13">
        <f>SUM(C71)</f>
        <v>0</v>
      </c>
      <c r="D72" s="17"/>
    </row>
    <row r="73" spans="1:4" ht="15.75" hidden="1">
      <c r="A73" s="21" t="s">
        <v>9</v>
      </c>
      <c r="B73" s="22"/>
      <c r="C73" s="23"/>
      <c r="D73" s="24"/>
    </row>
    <row r="74" spans="1:4" ht="15.75" hidden="1">
      <c r="A74" s="81" t="s">
        <v>7</v>
      </c>
      <c r="B74" s="25"/>
      <c r="C74" s="26"/>
      <c r="D74" s="17"/>
    </row>
    <row r="75" spans="1:4" ht="33" hidden="1" customHeight="1">
      <c r="A75" s="82"/>
      <c r="B75" s="25"/>
      <c r="C75" s="26"/>
      <c r="D75" s="27"/>
    </row>
    <row r="76" spans="1:4" ht="15.75" hidden="1">
      <c r="A76" s="79" t="s">
        <v>2</v>
      </c>
      <c r="B76" s="79"/>
      <c r="C76" s="28">
        <f>SUM(C74:C75)</f>
        <v>0</v>
      </c>
      <c r="D76" s="29"/>
    </row>
    <row r="77" spans="1:4" ht="15.6" hidden="1" customHeight="1">
      <c r="A77" s="89" t="s">
        <v>10</v>
      </c>
      <c r="B77" s="89"/>
      <c r="C77" s="28" t="e">
        <f>SUM(#REF!+C69+C72+C76)</f>
        <v>#REF!</v>
      </c>
      <c r="D77" s="29"/>
    </row>
    <row r="78" spans="1:4" ht="19.899999999999999" hidden="1" customHeight="1">
      <c r="A78" s="77" t="s">
        <v>10</v>
      </c>
      <c r="B78" s="78"/>
      <c r="C78" s="30" t="e">
        <f>SUM(C13+#REF!+#REF!+#REF!)</f>
        <v>#REF!</v>
      </c>
      <c r="D78" s="31"/>
    </row>
    <row r="79" spans="1:4" ht="15.75" hidden="1">
      <c r="A79" s="32"/>
      <c r="B79" s="33"/>
      <c r="C79" s="34"/>
      <c r="D79" s="35"/>
    </row>
    <row r="80" spans="1:4" ht="15.75" hidden="1">
      <c r="A80" s="11" t="s">
        <v>25</v>
      </c>
      <c r="B80" s="36"/>
      <c r="C80" s="37"/>
      <c r="D80" s="38"/>
    </row>
    <row r="81" spans="1:4" ht="16.5">
      <c r="A81" s="66" t="s">
        <v>60</v>
      </c>
      <c r="B81" s="67"/>
      <c r="C81" s="67"/>
      <c r="D81" s="67"/>
    </row>
    <row r="82" spans="1:4" ht="94.5">
      <c r="A82" s="18" t="s">
        <v>7</v>
      </c>
      <c r="B82" s="18">
        <v>6083</v>
      </c>
      <c r="C82" s="45">
        <v>2831144</v>
      </c>
      <c r="D82" s="20" t="s">
        <v>95</v>
      </c>
    </row>
    <row r="83" spans="1:4" ht="15.75">
      <c r="A83" s="68" t="s">
        <v>56</v>
      </c>
      <c r="B83" s="69"/>
      <c r="C83" s="60">
        <f>SUM(C82:C82)</f>
        <v>2831144</v>
      </c>
      <c r="D83" s="20"/>
    </row>
    <row r="84" spans="1:4" ht="22.9" customHeight="1">
      <c r="A84" s="66" t="s">
        <v>96</v>
      </c>
      <c r="B84" s="67"/>
      <c r="C84" s="67"/>
      <c r="D84" s="67"/>
    </row>
    <row r="85" spans="1:4" ht="47.25">
      <c r="A85" s="70" t="s">
        <v>20</v>
      </c>
      <c r="B85" s="73">
        <v>9260</v>
      </c>
      <c r="C85" s="61">
        <v>-3074873</v>
      </c>
      <c r="D85" s="41" t="s">
        <v>57</v>
      </c>
    </row>
    <row r="86" spans="1:4" ht="47.25">
      <c r="A86" s="71"/>
      <c r="B86" s="74"/>
      <c r="C86" s="61">
        <v>307488</v>
      </c>
      <c r="D86" s="41" t="s">
        <v>58</v>
      </c>
    </row>
    <row r="87" spans="1:4" ht="47.25">
      <c r="A87" s="72"/>
      <c r="B87" s="75"/>
      <c r="C87" s="53">
        <v>2767385</v>
      </c>
      <c r="D87" s="41" t="s">
        <v>59</v>
      </c>
    </row>
    <row r="88" spans="1:4" ht="25.15" customHeight="1">
      <c r="A88" s="76" t="s">
        <v>107</v>
      </c>
      <c r="B88" s="76"/>
      <c r="C88" s="64">
        <f>SUM(C68+C83+C13)</f>
        <v>11335943.16</v>
      </c>
      <c r="D88" s="65"/>
    </row>
    <row r="89" spans="1:4" ht="34.9" customHeight="1"/>
    <row r="91" spans="1:4" ht="15.75">
      <c r="A91" s="11" t="s">
        <v>108</v>
      </c>
    </row>
  </sheetData>
  <autoFilter ref="A14:D14"/>
  <mergeCells count="41">
    <mergeCell ref="A7:D7"/>
    <mergeCell ref="A8:D8"/>
    <mergeCell ref="A9:D9"/>
    <mergeCell ref="A31:D31"/>
    <mergeCell ref="A11:D11"/>
    <mergeCell ref="A14:D14"/>
    <mergeCell ref="A15:A17"/>
    <mergeCell ref="A18:A20"/>
    <mergeCell ref="A13:B13"/>
    <mergeCell ref="A68:B68"/>
    <mergeCell ref="A6:D6"/>
    <mergeCell ref="A21:A23"/>
    <mergeCell ref="A24:A27"/>
    <mergeCell ref="A30:B30"/>
    <mergeCell ref="A1:D1"/>
    <mergeCell ref="A3:D3"/>
    <mergeCell ref="A4:D4"/>
    <mergeCell ref="A5:D5"/>
    <mergeCell ref="A35:A36"/>
    <mergeCell ref="A37:B37"/>
    <mergeCell ref="A38:B38"/>
    <mergeCell ref="A40:A49"/>
    <mergeCell ref="A39:D39"/>
    <mergeCell ref="A77:B77"/>
    <mergeCell ref="A50:A57"/>
    <mergeCell ref="A60:A62"/>
    <mergeCell ref="A64:B64"/>
    <mergeCell ref="A65:D65"/>
    <mergeCell ref="A67:B67"/>
    <mergeCell ref="A78:B78"/>
    <mergeCell ref="A69:B69"/>
    <mergeCell ref="A70:D70"/>
    <mergeCell ref="A72:B72"/>
    <mergeCell ref="A74:A75"/>
    <mergeCell ref="A76:B76"/>
    <mergeCell ref="A81:D81"/>
    <mergeCell ref="A83:B83"/>
    <mergeCell ref="A84:D84"/>
    <mergeCell ref="A85:A87"/>
    <mergeCell ref="B85:B87"/>
    <mergeCell ref="A88:B88"/>
  </mergeCells>
  <phoneticPr fontId="0" type="noConversion"/>
  <pageMargins left="1.1811023622047245" right="0.39370078740157483" top="0.78740157480314965" bottom="0.78740157480314965" header="0.19685039370078741" footer="0.19685039370078741"/>
  <pageSetup paperSize="9" scale="75"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ПОЯСНЮВАЛЬНА</vt:lpstr>
      <vt:lpstr>ПОЯСНЮВАЛЬНА!Область_печати</vt:lpstr>
    </vt:vector>
  </TitlesOfParts>
  <Company>RePack by SPecialiST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Tatyana</dc:creator>
  <cp:lastModifiedBy>Mischenko</cp:lastModifiedBy>
  <cp:lastPrinted>2020-09-18T14:21:10Z</cp:lastPrinted>
  <dcterms:created xsi:type="dcterms:W3CDTF">2018-01-18T06:54:48Z</dcterms:created>
  <dcterms:modified xsi:type="dcterms:W3CDTF">2020-09-18T14:21:13Z</dcterms:modified>
</cp:coreProperties>
</file>