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40" windowHeight="11760"/>
  </bookViews>
  <sheets>
    <sheet name="Титульний лист" sheetId="6" r:id="rId1"/>
    <sheet name="І Фін результат" sheetId="1" r:id="rId2"/>
    <sheet name="ІІ Розр з бюджетом" sheetId="2" r:id="rId3"/>
    <sheet name="ІІІ Рух грошових коштів" sheetId="3" r:id="rId4"/>
    <sheet name="ІV Кап інвестиції" sheetId="4" r:id="rId5"/>
    <sheet name="V ОП" sheetId="5" r:id="rId6"/>
  </sheets>
  <calcPr calcId="114210"/>
</workbook>
</file>

<file path=xl/calcChain.xml><?xml version="1.0" encoding="utf-8"?>
<calcChain xmlns="http://schemas.openxmlformats.org/spreadsheetml/2006/main">
  <c r="H48" i="1"/>
  <c r="E53"/>
  <c r="F29" i="3"/>
  <c r="F31" i="2"/>
  <c r="F35" i="3"/>
  <c r="F41" i="2"/>
  <c r="F39" i="3"/>
  <c r="F30"/>
  <c r="F39" i="2"/>
  <c r="F40" i="3"/>
  <c r="F32"/>
  <c r="F28"/>
  <c r="E42"/>
  <c r="E45"/>
  <c r="G42"/>
  <c r="G78" i="1"/>
  <c r="E78"/>
  <c r="E82"/>
  <c r="G16" i="3"/>
  <c r="G18"/>
  <c r="G19"/>
  <c r="G15"/>
  <c r="F9" i="1"/>
  <c r="F95"/>
  <c r="G56" i="3"/>
  <c r="G9" i="4"/>
  <c r="H56" i="3"/>
  <c r="I56"/>
  <c r="F56"/>
  <c r="G48" i="1"/>
  <c r="E57"/>
  <c r="D15" i="3"/>
  <c r="E20"/>
  <c r="G9" i="1"/>
  <c r="H9"/>
  <c r="E9"/>
  <c r="I9"/>
  <c r="C15" i="3"/>
  <c r="C22"/>
  <c r="E25"/>
  <c r="E26"/>
  <c r="I12" i="1"/>
  <c r="G12"/>
  <c r="F12"/>
  <c r="E15"/>
  <c r="E14"/>
  <c r="G22" i="3"/>
  <c r="F22"/>
  <c r="H22"/>
  <c r="I22"/>
  <c r="F48" i="1"/>
  <c r="E22" i="3"/>
  <c r="F26" i="1"/>
  <c r="C18" i="5"/>
  <c r="D18"/>
  <c r="B18"/>
  <c r="E19" i="2"/>
  <c r="F16" i="1"/>
  <c r="E10" i="4"/>
  <c r="D9"/>
  <c r="C9"/>
  <c r="G7"/>
  <c r="H9"/>
  <c r="H7"/>
  <c r="I9"/>
  <c r="I7"/>
  <c r="F9"/>
  <c r="F7"/>
  <c r="E21" i="3"/>
  <c r="H19"/>
  <c r="I19"/>
  <c r="F19"/>
  <c r="H18"/>
  <c r="I18"/>
  <c r="F18"/>
  <c r="H16"/>
  <c r="I16"/>
  <c r="I15"/>
  <c r="F16"/>
  <c r="D78" i="1"/>
  <c r="C42" i="3"/>
  <c r="B25" i="5"/>
  <c r="B24"/>
  <c r="B23"/>
  <c r="B15"/>
  <c r="B16"/>
  <c r="B17"/>
  <c r="G95" i="1"/>
  <c r="H95"/>
  <c r="I95"/>
  <c r="C48"/>
  <c r="C26"/>
  <c r="C91"/>
  <c r="C78"/>
  <c r="C73"/>
  <c r="D73"/>
  <c r="F73"/>
  <c r="E44"/>
  <c r="F90"/>
  <c r="E33"/>
  <c r="G16"/>
  <c r="H16"/>
  <c r="I16"/>
  <c r="C16"/>
  <c r="D16"/>
  <c r="E71"/>
  <c r="E77"/>
  <c r="E11"/>
  <c r="D9"/>
  <c r="C9"/>
  <c r="D97"/>
  <c r="D96"/>
  <c r="E50"/>
  <c r="D91"/>
  <c r="H15" i="3"/>
  <c r="F15"/>
  <c r="E15"/>
  <c r="D87" i="1"/>
  <c r="E90"/>
  <c r="F25"/>
  <c r="D25"/>
  <c r="D25" i="5"/>
  <c r="C25"/>
  <c r="D24"/>
  <c r="C24"/>
  <c r="D23"/>
  <c r="C23"/>
  <c r="B22"/>
  <c r="D17"/>
  <c r="C17"/>
  <c r="D16"/>
  <c r="C16"/>
  <c r="D15"/>
  <c r="C15"/>
  <c r="D10"/>
  <c r="D14"/>
  <c r="C10"/>
  <c r="C14"/>
  <c r="B10"/>
  <c r="B14"/>
  <c r="D22"/>
  <c r="C22"/>
  <c r="E7" i="4"/>
  <c r="E9"/>
  <c r="C7"/>
  <c r="D7"/>
  <c r="H55" i="3"/>
  <c r="G55"/>
  <c r="E56"/>
  <c r="E55"/>
  <c r="C55"/>
  <c r="I55"/>
  <c r="D55"/>
  <c r="I42"/>
  <c r="H42"/>
  <c r="F42"/>
  <c r="C32"/>
  <c r="C28"/>
  <c r="D22"/>
  <c r="E19"/>
  <c r="E17"/>
  <c r="C37" i="2"/>
  <c r="D37"/>
  <c r="C30"/>
  <c r="E98" i="1"/>
  <c r="I97"/>
  <c r="I39" i="2"/>
  <c r="I40" i="3"/>
  <c r="H97" i="1"/>
  <c r="H39" i="2"/>
  <c r="H40" i="3"/>
  <c r="G97" i="1"/>
  <c r="G39" i="2"/>
  <c r="G40" i="3"/>
  <c r="F97" i="1"/>
  <c r="C97"/>
  <c r="I96"/>
  <c r="H96"/>
  <c r="G96"/>
  <c r="F96"/>
  <c r="C96"/>
  <c r="E95"/>
  <c r="I94"/>
  <c r="I93"/>
  <c r="H94"/>
  <c r="H93"/>
  <c r="G94"/>
  <c r="G93"/>
  <c r="F94"/>
  <c r="C94"/>
  <c r="C93"/>
  <c r="E83"/>
  <c r="E81"/>
  <c r="E80"/>
  <c r="I78"/>
  <c r="H78"/>
  <c r="F78"/>
  <c r="F91"/>
  <c r="F87"/>
  <c r="E76"/>
  <c r="E75"/>
  <c r="E73"/>
  <c r="I73"/>
  <c r="I90"/>
  <c r="H73"/>
  <c r="H90"/>
  <c r="G73"/>
  <c r="G90"/>
  <c r="D90"/>
  <c r="E67"/>
  <c r="E66"/>
  <c r="E56"/>
  <c r="E55"/>
  <c r="E54"/>
  <c r="E52"/>
  <c r="E51"/>
  <c r="E49"/>
  <c r="I48"/>
  <c r="E35"/>
  <c r="E34"/>
  <c r="E32"/>
  <c r="E30"/>
  <c r="E21"/>
  <c r="E20"/>
  <c r="E16"/>
  <c r="C25"/>
  <c r="E13"/>
  <c r="E12"/>
  <c r="E10"/>
  <c r="H25"/>
  <c r="D84"/>
  <c r="I26"/>
  <c r="I91"/>
  <c r="I99"/>
  <c r="I100"/>
  <c r="I29" i="3"/>
  <c r="G26" i="1"/>
  <c r="G91"/>
  <c r="G29" i="3"/>
  <c r="H26" i="1"/>
  <c r="H91"/>
  <c r="H87"/>
  <c r="H29" i="3"/>
  <c r="H31" i="2"/>
  <c r="H41"/>
  <c r="I31"/>
  <c r="I41"/>
  <c r="G41"/>
  <c r="G31"/>
  <c r="E39"/>
  <c r="E18" i="3"/>
  <c r="E16"/>
  <c r="E63"/>
  <c r="E40"/>
  <c r="F55"/>
  <c r="E97" i="1"/>
  <c r="E48"/>
  <c r="E94"/>
  <c r="E93"/>
  <c r="F93"/>
  <c r="E96"/>
  <c r="C99"/>
  <c r="C100"/>
  <c r="G25"/>
  <c r="I25"/>
  <c r="C90"/>
  <c r="C87"/>
  <c r="H99"/>
  <c r="H100"/>
  <c r="G99"/>
  <c r="G100"/>
  <c r="G87"/>
  <c r="G84"/>
  <c r="E29" i="3"/>
  <c r="F99" i="1"/>
  <c r="F100"/>
  <c r="I87"/>
  <c r="I88"/>
  <c r="E26"/>
  <c r="E91"/>
  <c r="E87"/>
  <c r="I37" i="2"/>
  <c r="I39" i="3"/>
  <c r="I30" i="2"/>
  <c r="I35" i="3"/>
  <c r="H37" i="2"/>
  <c r="H39" i="3"/>
  <c r="H30" i="2"/>
  <c r="H35" i="3"/>
  <c r="G30" i="2"/>
  <c r="G35" i="3"/>
  <c r="G37" i="2"/>
  <c r="G39" i="3"/>
  <c r="F30" i="2"/>
  <c r="E31"/>
  <c r="E41"/>
  <c r="E37"/>
  <c r="F37"/>
  <c r="D88" i="1"/>
  <c r="E25"/>
  <c r="C88"/>
  <c r="F88"/>
  <c r="F84"/>
  <c r="H88"/>
  <c r="H84"/>
  <c r="G88"/>
  <c r="I30" i="3"/>
  <c r="G30"/>
  <c r="H30"/>
  <c r="I84" i="1"/>
  <c r="E99"/>
  <c r="E100"/>
  <c r="E84"/>
  <c r="H32" i="3"/>
  <c r="G32"/>
  <c r="E39"/>
  <c r="I32"/>
  <c r="I28"/>
  <c r="E35"/>
  <c r="E30" i="2"/>
  <c r="C84" i="1"/>
  <c r="E30" i="3"/>
  <c r="H28"/>
  <c r="G28"/>
  <c r="E28"/>
  <c r="E88" i="1"/>
  <c r="E32" i="3"/>
</calcChain>
</file>

<file path=xl/sharedStrings.xml><?xml version="1.0" encoding="utf-8"?>
<sst xmlns="http://schemas.openxmlformats.org/spreadsheetml/2006/main" count="353" uniqueCount="273">
  <si>
    <t>Таблиця 1</t>
  </si>
  <si>
    <t>I. Формування фінансових результатів</t>
  </si>
  <si>
    <t>Найменування показника</t>
  </si>
  <si>
    <t xml:space="preserve">Код рядка </t>
  </si>
  <si>
    <t xml:space="preserve">Фінансовий план поточного року  </t>
  </si>
  <si>
    <t>Плановий рік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</si>
  <si>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</si>
  <si>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</si>
  <si>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</si>
  <si>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</si>
  <si>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</si>
  <si>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Доходи і витрати (деталізація)</t>
  </si>
  <si>
    <t>Чистий дохід від реалізації продукції (товарів, робіт, послуг)</t>
  </si>
  <si>
    <t>Інші операційні доходи (кошти від НСЗУ-"зелений список" )</t>
  </si>
  <si>
    <t>1000/1</t>
  </si>
  <si>
    <t>Інші операційні доходи (кошти від НСЗУ-"червоний список" )</t>
  </si>
  <si>
    <t>1000/2</t>
  </si>
  <si>
    <t>Дохід з місцевого бюджету цільового фінансування на оплату комунальних послуг та енергоносіїв</t>
  </si>
  <si>
    <t>1000/3</t>
  </si>
  <si>
    <t>Дохід з місцевого бюджету за  цільовими програмами ( пільгові медикаменти, та спеціальне харчування)</t>
  </si>
  <si>
    <t>1000/4</t>
  </si>
  <si>
    <t>Собівартість реалізованої продукції (товарів, робіт, послуг)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</si>
  <si>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</si>
  <si>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</si>
  <si>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</si>
  <si>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</si>
  <si>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</si>
  <si>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</si>
  <si>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</si>
  <si>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</si>
  <si>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</si>
  <si>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</si>
  <si>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</si>
  <si>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</si>
  <si>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</si>
  <si>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</si>
  <si>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</si>
  <si>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</si>
  <si>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</si>
  <si>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</si>
  <si>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</si>
  <si>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</si>
  <si>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</si>
  <si>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</si>
  <si>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</si>
  <si>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</si>
  <si>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</si>
  <si>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</si>
  <si>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</si>
  <si>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</si>
  <si>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</si>
  <si>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</si>
  <si>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</si>
  <si>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</si>
  <si>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</si>
  <si>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медикаменти та перевязувальні матеріали</t>
  </si>
  <si>
    <t>1051/1</t>
  </si>
  <si>
    <t>Предмети, матеріали, обладнання та інвентар</t>
  </si>
  <si>
    <t>1051/2</t>
  </si>
  <si>
    <t>витрати на оплату послуг в т.ч. (встановлення та  обслуговування бух програми,відшкод лаб послуг,ремонт авто,компютерної техніки,звязку , охорони тощо)</t>
  </si>
  <si>
    <t>1051/3</t>
  </si>
  <si>
    <t>Медікс</t>
  </si>
  <si>
    <t>1051/4</t>
  </si>
  <si>
    <t>1051/5</t>
  </si>
  <si>
    <t xml:space="preserve">  </t>
  </si>
  <si>
    <t xml:space="preserve">Витрати на відшкодування коштів для пільгових катег населення "Пільгові медикаменти" та спеціального лікувального харчування </t>
  </si>
  <si>
    <t>1051/6</t>
  </si>
  <si>
    <t>Інші витрати (пені, штрафи)</t>
  </si>
  <si>
    <t>Інші витрати (капітальні видатки)</t>
  </si>
  <si>
    <t>1051/7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</si>
  <si>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</si>
  <si>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</si>
  <si>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</si>
  <si>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</si>
  <si>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</si>
  <si>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</si>
  <si>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 (Амортизація основних засобів і нематеріальних активів)</t>
  </si>
  <si>
    <t>інші операційні витрати (амортизація основних засобів і нематеріальних активів загальногосподарського призначення)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</si>
  <si>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</si>
  <si>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</si>
  <si>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</si>
  <si>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Фінансові витрати (розшифрувати)</t>
  </si>
  <si>
    <t>Інші доходи (розшифрувати)</t>
  </si>
  <si>
    <t>Дохід з місцевого бюджету за  цільовими програмами (кошти на памперси, уропрезервативи, уростомні мішки)</t>
  </si>
  <si>
    <t>Дохід з місцевого бюджету за  цільовими програмами (кошти на  перевезення хворих на діаліз)</t>
  </si>
  <si>
    <t>Дохід з місцевого бюджету за  цільовими програмами (туберкулін)</t>
  </si>
  <si>
    <t>Витрати за  цільовими програмами (кошти на памперси, уропрезервативи, уростомні мішки)</t>
  </si>
  <si>
    <t>Витрати за  цільовими програмами (кошти на  перевезення хворих на діаліз)</t>
  </si>
  <si>
    <t>Витрати за  цільовими програмами (туберкулін)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</si>
  <si>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</si>
  <si>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</si>
  <si>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</si>
  <si>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</si>
  <si>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</si>
  <si>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</si>
  <si>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</si>
  <si>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</si>
  <si>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</si>
  <si>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</si>
  <si>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</si>
  <si>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</si>
  <si>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</si>
  <si>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</si>
  <si>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Усього</t>
  </si>
  <si>
    <t>Директор</t>
  </si>
  <si>
    <t xml:space="preserve">                 (підпис)</t>
  </si>
  <si>
    <t xml:space="preserve">(ініціали, прізвище)    </t>
  </si>
  <si>
    <t>Таблиця 2</t>
  </si>
  <si>
    <t>IІ. Розрахунки з бюджетом</t>
  </si>
  <si>
    <t>Фінансовий 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</si>
  <si>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</si>
  <si>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</si>
  <si>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</si>
  <si>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</si>
  <si>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</si>
  <si>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</si>
  <si>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</si>
  <si>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</si>
  <si>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</si>
  <si>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</si>
  <si>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</si>
  <si>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</si>
  <si>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</si>
  <si>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</si>
  <si>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</si>
  <si>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</si>
  <si>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</si>
  <si>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</si>
  <si>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</si>
  <si>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</si>
  <si>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</si>
  <si>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</si>
  <si>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</si>
  <si>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</si>
  <si>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Військовий 1,5%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</si>
  <si>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</si>
  <si>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</si>
  <si>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</si>
  <si>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</t>
  </si>
  <si>
    <t>Таблиця 3</t>
  </si>
  <si>
    <t>ІІІ. Рух грошових коштів</t>
  </si>
  <si>
    <t>Код рядка</t>
  </si>
  <si>
    <t>План поточного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</si>
  <si>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</si>
  <si>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</si>
  <si>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</si>
  <si>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</si>
  <si>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</si>
  <si>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</si>
  <si>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</si>
  <si>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</t>
  </si>
  <si>
    <r>
      <t>Інші надходження (розшифрувати)</t>
    </r>
    <r>
      <rPr>
        <i/>
        <sz val="10"/>
        <rFont val="Times New Roman"/>
        <family val="1"/>
        <charset val="204"/>
      </rPr>
      <t xml:space="preserve"> </t>
    </r>
  </si>
  <si>
    <t>3060/1</t>
  </si>
  <si>
    <t>3060/2</t>
  </si>
  <si>
    <t>3060/3</t>
  </si>
  <si>
    <t>Дохід з місцевого бюджету за  цільовими програмами ( пільгові медикаменти)</t>
  </si>
  <si>
    <t>3060/4</t>
  </si>
  <si>
    <t>3060/5</t>
  </si>
  <si>
    <t>3060/6</t>
  </si>
  <si>
    <t>Інші надходження, у тому числі: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</si>
  <si>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</si>
  <si>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</si>
  <si>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</si>
  <si>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</t>
  </si>
  <si>
    <t>Зобов’язання з податків, зборів та інших обов’язкових платежів, у тому числі:</t>
  </si>
  <si>
    <t xml:space="preserve">податок на прибуток </t>
  </si>
  <si>
    <t>податок на додану вартість</t>
  </si>
  <si>
    <t>інші обов’язкові платежі, у т. ч.:</t>
  </si>
  <si>
    <t>відрахування частини чистого прибутку до бюджету</t>
  </si>
  <si>
    <t>3144/1</t>
  </si>
  <si>
    <t>інші платежі (розшифрувати)</t>
  </si>
  <si>
    <t>3150/1</t>
  </si>
  <si>
    <t>3150/2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</si>
  <si>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</si>
  <si>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</si>
  <si>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</si>
  <si>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</si>
  <si>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</si>
  <si>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</si>
  <si>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</si>
  <si>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r>
      <t>Придбання (створення) основних засобів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</si>
  <si>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</si>
  <si>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0"/>
        <rFont val="Times New Roman"/>
        <family val="1"/>
        <charset val="204"/>
      </rPr>
      <t xml:space="preserve"> </t>
    </r>
  </si>
  <si>
    <t>Чистий рух коштів від інвестиційної діяльності </t>
  </si>
  <si>
    <t>Чистий грошовий потік</t>
  </si>
  <si>
    <t>Залишок коштів на початок періоду</t>
  </si>
  <si>
    <t>Залишок коштів на кінець періоду</t>
  </si>
  <si>
    <t>_________________</t>
  </si>
  <si>
    <t xml:space="preserve">                           (посада)</t>
  </si>
  <si>
    <t>(підпис)</t>
  </si>
  <si>
    <t xml:space="preserve"> (ініціали, прізвище)    </t>
  </si>
  <si>
    <t>Таблиця 4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</si>
  <si>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</si>
  <si>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</si>
  <si>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</si>
  <si>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</si>
  <si>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</si>
  <si>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</si>
  <si>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</si>
  <si>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</si>
  <si>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</si>
  <si>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(посада)</t>
  </si>
  <si>
    <t>Таблиця 5</t>
  </si>
  <si>
    <r>
      <t>V</t>
    </r>
    <r>
      <rPr>
        <b/>
        <sz val="12"/>
        <rFont val="Arial Cyr"/>
        <charset val="204"/>
      </rPr>
      <t xml:space="preserve">. </t>
    </r>
    <r>
      <rPr>
        <b/>
        <sz val="12"/>
        <rFont val="Times New Roman"/>
        <family val="1"/>
        <charset val="204"/>
      </rPr>
      <t>Дані про персонал та витрати на оплату праці</t>
    </r>
  </si>
  <si>
    <t>Фінансовий план
поточного року</t>
  </si>
  <si>
    <t>Плановий рік</t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</si>
  <si>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</si>
  <si>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</si>
  <si>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</si>
  <si>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</si>
  <si>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Фонд оплати праці, тис. грн, у тому числі:</t>
  </si>
  <si>
    <t>Середньомісячна заробітна плата одного працівника (грн), усього,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</si>
  <si>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</si>
  <si>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</si>
  <si>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Додаток 1</t>
  </si>
  <si>
    <t xml:space="preserve">до порядку складання, затвердження та контролю виконання фінансових планів комунальних підприємств територіальної громади міста </t>
  </si>
  <si>
    <t>ЗАТВЕРДЖЕНО</t>
  </si>
  <si>
    <t>коди</t>
  </si>
  <si>
    <t>рік</t>
  </si>
  <si>
    <t xml:space="preserve">Підприємство  </t>
  </si>
  <si>
    <t>Комунальне некомерційне підприємство Нетішинської  міської ради "Центр первинної медико-санітарної допомоги"</t>
  </si>
  <si>
    <t xml:space="preserve">за ЄДПОУ </t>
  </si>
  <si>
    <t xml:space="preserve">Організаційно-правова форма </t>
  </si>
  <si>
    <t>за КОПФГ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</si>
  <si>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</si>
  <si>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</si>
  <si>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</si>
  <si>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</si>
  <si>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86.21</t>
  </si>
  <si>
    <t>Одиниця виміру: тис. гривень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</si>
  <si>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</si>
  <si>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</si>
  <si>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</si>
  <si>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</si>
  <si>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вул. Лісова ,1</t>
  </si>
  <si>
    <t xml:space="preserve">Телефон </t>
  </si>
  <si>
    <t xml:space="preserve">Прізвище та ініціали керівника  </t>
  </si>
  <si>
    <t xml:space="preserve">Факт минулого року </t>
  </si>
  <si>
    <t>Дохід з місцевого бюджету за  цільовими програмами (забезпечення осіб з інвалідністю та дітей слуховими апаратами)</t>
  </si>
  <si>
    <t>1000/5</t>
  </si>
  <si>
    <t>Витрати з місцевого бюджету за  цільовими програмами (забезпечення осіб з інвалідністю та дітей слуховими апаратами)</t>
  </si>
  <si>
    <t>Дохід з місцевого бюджету за  цільовими програмами (оздоровлення КФКВ 0213140)</t>
  </si>
  <si>
    <t>Витрати з місцевого бюджету за  цільовими програмами (оздоровлення КФКВ 0213140)</t>
  </si>
  <si>
    <t>Інші фінансові доходи (відсотки по депозиту)</t>
  </si>
  <si>
    <t>Витрати з місцевого бюджету за  цільовими програмами (кошти на памперси, уропрезервативи, уростомні мішки)</t>
  </si>
  <si>
    <t>1150/1</t>
  </si>
  <si>
    <t>1150/2</t>
  </si>
  <si>
    <t>1150/3</t>
  </si>
  <si>
    <t>1150/4</t>
  </si>
  <si>
    <t>1160/1</t>
  </si>
  <si>
    <t>1160/2</t>
  </si>
  <si>
    <t>1160/3</t>
  </si>
  <si>
    <t>1160/4</t>
  </si>
  <si>
    <t>1160/5</t>
  </si>
  <si>
    <t>Лариса КЛОЧАЙ</t>
  </si>
  <si>
    <t>Лариса Клочай</t>
  </si>
  <si>
    <t xml:space="preserve">                   (посада)</t>
  </si>
  <si>
    <t xml:space="preserve">Директор </t>
  </si>
  <si>
    <t xml:space="preserve">                  (посада)</t>
  </si>
  <si>
    <t xml:space="preserve">                 (посада)</t>
  </si>
  <si>
    <t>2133/1</t>
  </si>
  <si>
    <r>
      <t xml:space="preserve">ЗМІНЕНИЙ  ФІНАНСОВИЙ ПЛАН ПІДПРИЄМСТВА НА </t>
    </r>
    <r>
      <rPr>
        <b/>
        <sz val="16"/>
        <color indexed="8"/>
        <rFont val="Times New Roman"/>
        <family val="1"/>
        <charset val="204"/>
      </rPr>
      <t>___2021__</t>
    </r>
    <r>
      <rPr>
        <b/>
        <sz val="12"/>
        <color indexed="8"/>
        <rFont val="Times New Roman"/>
        <family val="1"/>
        <charset val="204"/>
      </rPr>
      <t xml:space="preserve"> рік</t>
    </r>
  </si>
  <si>
    <t>Дохід з спеціального фонду місцевого бюджету "Капітальні трансферти підприємствам (установам, організаціям)" на придбання металевого пандуса</t>
  </si>
  <si>
    <t>Дохід з місцевого бюджету цільового фінансування на оплату комунальних послуг та енергоносіїв, внесків на утримання майна (будинку та прибудинкової території)</t>
  </si>
  <si>
    <t>Витрати на оплату комунальних послуг та енергоносіїв, внесків на утримання майна (будинку та прибудинкової території)</t>
  </si>
  <si>
    <t>Витрати з спеціального фонду місцевого бюджету "Капітальні трансферти підприємствам (установам, організаціям)" на придбання металевого пандуса</t>
  </si>
  <si>
    <t>1051/8</t>
  </si>
  <si>
    <t>1051/9</t>
  </si>
  <si>
    <t>1000/6</t>
  </si>
  <si>
    <t>Рішення восьмої сесії</t>
  </si>
  <si>
    <t>Нетішинської міської ради</t>
  </si>
  <si>
    <t>VIII скликання</t>
  </si>
  <si>
    <t>23.04.2021 № 8/476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</si>
</sst>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#,##0.0"/>
    <numFmt numFmtId="166" formatCode="0.00_ ;[Red]\-0.00\ "/>
    <numFmt numFmtId="167" formatCode="0.0"/>
    <numFmt numFmtId="168" formatCode="_(* #,##0.00_);_(* \(#,##0.00\);_(* &quot;-&quot;_);_(@_)"/>
    <numFmt numFmtId="169" formatCode="0_ ;[Red]\-0\ "/>
  </numFmts>
  <fonts count="36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0" fillId="0" borderId="0"/>
  </cellStyleXfs>
  <cellXfs count="234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5" xfId="0" applyNumberFormat="1" applyFont="1" applyFill="1" applyBorder="1" applyAlignment="1" applyProtection="1">
      <alignment horizontal="right" vertical="center"/>
      <protection locked="0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/>
    <xf numFmtId="0" fontId="9" fillId="0" borderId="1" xfId="0" quotePrefix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1" fontId="7" fillId="0" borderId="1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quotePrefix="1" applyFont="1" applyFill="1" applyBorder="1" applyAlignment="1">
      <alignment horizontal="center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1" fontId="17" fillId="0" borderId="0" xfId="0" applyNumberFormat="1" applyFont="1" applyFill="1"/>
    <xf numFmtId="0" fontId="16" fillId="0" borderId="0" xfId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right" vertical="center" wrapText="1"/>
    </xf>
    <xf numFmtId="0" fontId="16" fillId="0" borderId="0" xfId="0" quotePrefix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quotePrefix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0" xfId="2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 applyProtection="1">
      <alignment horizontal="right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8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2" fontId="1" fillId="0" borderId="1" xfId="0" applyNumberFormat="1" applyFont="1" applyFill="1" applyBorder="1"/>
    <xf numFmtId="165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ill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5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31" fillId="0" borderId="16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8" xfId="0" quotePrefix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>
      <alignment vertical="center" wrapText="1"/>
    </xf>
    <xf numFmtId="2" fontId="33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9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 applyProtection="1">
      <alignment horizontal="right" vertical="center"/>
      <protection locked="0"/>
    </xf>
    <xf numFmtId="169" fontId="7" fillId="0" borderId="12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1" fillId="0" borderId="2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left" vertical="center" wrapText="1"/>
    </xf>
    <xf numFmtId="165" fontId="16" fillId="0" borderId="0" xfId="0" quotePrefix="1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quotePrefix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_Лист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tabSelected="1" topLeftCell="A3" workbookViewId="0">
      <selection activeCell="E10" sqref="E10"/>
    </sheetView>
  </sheetViews>
  <sheetFormatPr defaultRowHeight="12.75"/>
  <cols>
    <col min="1" max="1" width="2.5703125" customWidth="1"/>
    <col min="2" max="2" width="26.7109375" customWidth="1"/>
    <col min="5" max="5" width="15.7109375" customWidth="1"/>
    <col min="6" max="6" width="9.7109375" customWidth="1"/>
    <col min="7" max="7" width="7.42578125" customWidth="1"/>
    <col min="8" max="8" width="11.42578125" customWidth="1"/>
  </cols>
  <sheetData>
    <row r="1" spans="2:10" ht="18.75" hidden="1" customHeight="1">
      <c r="B1" s="138"/>
      <c r="E1" s="194" t="s">
        <v>214</v>
      </c>
      <c r="F1" s="194"/>
      <c r="G1" s="194"/>
      <c r="H1" s="194"/>
    </row>
    <row r="2" spans="2:10" ht="71.25" hidden="1" customHeight="1">
      <c r="D2" s="139"/>
      <c r="E2" s="195" t="s">
        <v>215</v>
      </c>
      <c r="F2" s="195"/>
      <c r="G2" s="195"/>
      <c r="H2" s="195"/>
      <c r="I2" s="140"/>
      <c r="J2" s="140"/>
    </row>
    <row r="3" spans="2:10">
      <c r="B3" s="141"/>
    </row>
    <row r="4" spans="2:10">
      <c r="B4" s="141"/>
    </row>
    <row r="5" spans="2:10" ht="18" customHeight="1">
      <c r="B5" s="141"/>
      <c r="E5" s="142" t="s">
        <v>216</v>
      </c>
    </row>
    <row r="6" spans="2:10" ht="18" customHeight="1">
      <c r="B6" s="141"/>
      <c r="E6" s="192" t="s">
        <v>269</v>
      </c>
      <c r="F6" s="192"/>
    </row>
    <row r="7" spans="2:10" ht="18" customHeight="1">
      <c r="B7" s="141"/>
      <c r="E7" s="192" t="s">
        <v>270</v>
      </c>
      <c r="F7" s="192"/>
    </row>
    <row r="8" spans="2:10" ht="18" customHeight="1">
      <c r="B8" s="141"/>
      <c r="E8" s="192" t="s">
        <v>271</v>
      </c>
      <c r="F8" s="192"/>
    </row>
    <row r="9" spans="2:10" ht="18" customHeight="1">
      <c r="B9" s="141"/>
      <c r="E9" s="192" t="s">
        <v>272</v>
      </c>
      <c r="F9" s="192"/>
    </row>
    <row r="10" spans="2:10" ht="20.25" customHeight="1" thickBot="1">
      <c r="B10" s="138"/>
    </row>
    <row r="11" spans="2:10" ht="15.75">
      <c r="B11" s="143"/>
      <c r="C11" s="143"/>
      <c r="D11" s="144"/>
      <c r="E11" s="144"/>
      <c r="F11" s="144"/>
      <c r="G11" s="145" t="s">
        <v>217</v>
      </c>
      <c r="H11" s="146"/>
    </row>
    <row r="12" spans="2:10" ht="16.5" thickBot="1">
      <c r="B12" s="147"/>
      <c r="C12" s="138"/>
      <c r="D12" s="138"/>
      <c r="E12" s="138">
        <v>2021</v>
      </c>
      <c r="F12" s="143" t="s">
        <v>218</v>
      </c>
      <c r="G12" s="148"/>
      <c r="H12" s="149"/>
    </row>
    <row r="13" spans="2:10" ht="68.25" customHeight="1" thickBot="1">
      <c r="B13" s="150" t="s">
        <v>219</v>
      </c>
      <c r="C13" s="196" t="s">
        <v>220</v>
      </c>
      <c r="D13" s="196"/>
      <c r="E13" s="196"/>
      <c r="F13" s="151" t="s">
        <v>221</v>
      </c>
      <c r="G13" s="197">
        <v>42002686</v>
      </c>
      <c r="H13" s="198"/>
    </row>
    <row r="14" spans="2:10" ht="32.25" thickBot="1">
      <c r="B14" s="152" t="s">
        <v>222</v>
      </c>
      <c r="C14" s="153"/>
      <c r="D14" s="153"/>
      <c r="E14" s="153"/>
      <c r="F14" s="154" t="s">
        <v>223</v>
      </c>
      <c r="G14" s="155"/>
      <c r="H14" s="156">
        <v>150</v>
      </c>
    </row>
    <row r="15" spans="2:10" ht="21.75" customHeight="1" thickBot="1">
      <c r="B15" s="152" t="s">
        <v>224</v>
      </c>
      <c r="C15" s="153"/>
      <c r="D15" s="153"/>
      <c r="E15" s="153"/>
      <c r="F15" s="154" t="s">
        <v>225</v>
      </c>
      <c r="G15" s="155"/>
      <c r="H15" s="156"/>
    </row>
    <row r="16" spans="2:10" ht="21.75" customHeight="1" thickBot="1">
      <c r="B16" s="152" t="s">
        <v>226</v>
      </c>
      <c r="C16" s="153"/>
      <c r="D16" s="153"/>
      <c r="E16" s="153"/>
      <c r="F16" s="154" t="s">
        <v>227</v>
      </c>
      <c r="G16" s="155"/>
      <c r="H16" s="156" t="s">
        <v>228</v>
      </c>
    </row>
    <row r="17" spans="2:8" ht="32.25" customHeight="1" thickBot="1">
      <c r="B17" s="152" t="s">
        <v>229</v>
      </c>
      <c r="C17" s="153"/>
      <c r="D17" s="153"/>
      <c r="E17" s="153"/>
      <c r="F17" s="157"/>
      <c r="G17" s="157"/>
      <c r="H17" s="158"/>
    </row>
    <row r="18" spans="2:8" ht="21.75" customHeight="1" thickBot="1">
      <c r="B18" s="152" t="s">
        <v>230</v>
      </c>
      <c r="C18" s="193" t="s">
        <v>231</v>
      </c>
      <c r="D18" s="193"/>
      <c r="E18" s="193"/>
      <c r="F18" s="193"/>
      <c r="G18" s="157"/>
      <c r="H18" s="158"/>
    </row>
    <row r="19" spans="2:8" ht="21.75" customHeight="1" thickBot="1">
      <c r="B19" s="152" t="s">
        <v>232</v>
      </c>
      <c r="C19" s="175">
        <v>95</v>
      </c>
      <c r="D19" s="159"/>
      <c r="E19" s="159"/>
      <c r="F19" s="153"/>
      <c r="G19" s="157"/>
      <c r="H19" s="158"/>
    </row>
    <row r="20" spans="2:8" ht="21.75" customHeight="1" thickBot="1">
      <c r="B20" s="152" t="s">
        <v>233</v>
      </c>
      <c r="C20" s="157" t="s">
        <v>234</v>
      </c>
      <c r="D20" s="157"/>
      <c r="E20" s="157"/>
      <c r="F20" s="157"/>
      <c r="G20" s="157"/>
      <c r="H20" s="158"/>
    </row>
    <row r="21" spans="2:8" ht="21.75" customHeight="1" thickBot="1">
      <c r="B21" s="152" t="s">
        <v>235</v>
      </c>
      <c r="C21" s="160">
        <v>90390</v>
      </c>
      <c r="D21" s="160"/>
      <c r="E21" s="160"/>
      <c r="F21" s="160"/>
      <c r="G21" s="160"/>
      <c r="H21" s="161"/>
    </row>
    <row r="22" spans="2:8" ht="15.75">
      <c r="C22" s="160"/>
      <c r="D22" s="160"/>
      <c r="E22" s="160"/>
      <c r="F22" s="160"/>
      <c r="G22" s="160"/>
      <c r="H22" s="160"/>
    </row>
    <row r="23" spans="2:8" ht="47.25" customHeight="1">
      <c r="B23" s="162" t="s">
        <v>236</v>
      </c>
      <c r="F23" s="163" t="s">
        <v>254</v>
      </c>
      <c r="G23" s="138"/>
      <c r="H23" s="138"/>
    </row>
    <row r="24" spans="2:8" ht="15.75">
      <c r="B24" s="138"/>
      <c r="C24" s="138"/>
      <c r="D24" s="138"/>
      <c r="E24" s="138"/>
      <c r="F24" s="143"/>
      <c r="G24" s="138"/>
      <c r="H24" s="138"/>
    </row>
    <row r="25" spans="2:8">
      <c r="B25" s="164"/>
      <c r="C25" s="164"/>
      <c r="D25" s="164"/>
      <c r="E25" s="164"/>
      <c r="F25" s="164"/>
      <c r="G25" s="164"/>
      <c r="H25" s="164"/>
    </row>
    <row r="26" spans="2:8" ht="16.5">
      <c r="B26" s="165"/>
    </row>
    <row r="27" spans="2:8" ht="15.75">
      <c r="B27" s="166"/>
    </row>
    <row r="28" spans="2:8" ht="15.75">
      <c r="B28" s="166"/>
    </row>
    <row r="29" spans="2:8" ht="15.75">
      <c r="B29" s="166"/>
    </row>
    <row r="30" spans="2:8" ht="15.75">
      <c r="B30" s="166"/>
    </row>
    <row r="31" spans="2:8" ht="15.75">
      <c r="B31" s="166"/>
    </row>
    <row r="32" spans="2:8" ht="15.75">
      <c r="B32" s="166"/>
    </row>
    <row r="33" spans="2:2" ht="15.75">
      <c r="B33" s="166"/>
    </row>
  </sheetData>
  <mergeCells count="5">
    <mergeCell ref="C18:F18"/>
    <mergeCell ref="E1:H1"/>
    <mergeCell ref="E2:H2"/>
    <mergeCell ref="C13:E13"/>
    <mergeCell ref="G13:H13"/>
  </mergeCells>
  <phoneticPr fontId="34" type="noConversion"/>
  <pageMargins left="0.19685039370078741" right="0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zoomScale="120" workbookViewId="0">
      <selection activeCell="A3" sqref="A3:I3"/>
    </sheetView>
  </sheetViews>
  <sheetFormatPr defaultRowHeight="15"/>
  <cols>
    <col min="1" max="1" width="30.7109375" style="1" customWidth="1"/>
    <col min="2" max="2" width="6.42578125" style="1" customWidth="1"/>
    <col min="3" max="3" width="9.5703125" style="1" customWidth="1"/>
    <col min="4" max="4" width="9.28515625" style="1" customWidth="1"/>
    <col min="5" max="5" width="8.42578125" style="1" customWidth="1"/>
    <col min="6" max="9" width="8.28515625" style="1" customWidth="1"/>
    <col min="10" max="16384" width="9.140625" style="1"/>
  </cols>
  <sheetData>
    <row r="1" spans="1:9" ht="18" customHeight="1">
      <c r="A1" s="202" t="s">
        <v>261</v>
      </c>
      <c r="B1" s="202"/>
      <c r="C1" s="202"/>
      <c r="D1" s="202"/>
      <c r="E1" s="202"/>
      <c r="F1" s="202"/>
      <c r="G1" s="202"/>
      <c r="H1" s="202"/>
      <c r="I1" s="202"/>
    </row>
    <row r="2" spans="1:9" ht="15.75">
      <c r="G2" s="203" t="s">
        <v>0</v>
      </c>
      <c r="H2" s="203"/>
      <c r="I2" s="203"/>
    </row>
    <row r="3" spans="1:9" ht="15.75">
      <c r="A3" s="204" t="s">
        <v>1</v>
      </c>
      <c r="B3" s="204"/>
      <c r="C3" s="204"/>
      <c r="D3" s="204"/>
      <c r="E3" s="204"/>
      <c r="F3" s="204"/>
      <c r="G3" s="204"/>
      <c r="H3" s="204"/>
      <c r="I3" s="204"/>
    </row>
    <row r="4" spans="1:9" ht="7.5" customHeight="1">
      <c r="A4" s="2"/>
      <c r="B4" s="3"/>
      <c r="C4" s="2"/>
      <c r="D4" s="2"/>
      <c r="E4" s="3"/>
      <c r="F4" s="2"/>
      <c r="G4" s="2"/>
      <c r="H4" s="2"/>
      <c r="I4" s="2"/>
    </row>
    <row r="5" spans="1:9">
      <c r="A5" s="205" t="s">
        <v>2</v>
      </c>
      <c r="B5" s="199" t="s">
        <v>3</v>
      </c>
      <c r="C5" s="199" t="s">
        <v>237</v>
      </c>
      <c r="D5" s="199" t="s">
        <v>4</v>
      </c>
      <c r="E5" s="199" t="s">
        <v>5</v>
      </c>
      <c r="F5" s="199" t="s">
        <v>6</v>
      </c>
      <c r="G5" s="199"/>
      <c r="H5" s="199"/>
      <c r="I5" s="199"/>
    </row>
    <row r="6" spans="1:9" ht="72.75" customHeight="1">
      <c r="A6" s="205"/>
      <c r="B6" s="199"/>
      <c r="C6" s="199"/>
      <c r="D6" s="199"/>
      <c r="E6" s="199"/>
      <c r="F6" s="4" t="s">
        <v>7</v>
      </c>
      <c r="G6" s="4" t="s">
        <v>8</v>
      </c>
      <c r="H6" s="4" t="s">
        <v>9</v>
      </c>
      <c r="I6" s="4" t="s">
        <v>10</v>
      </c>
    </row>
    <row r="7" spans="1:9" s="7" customFormat="1" ht="12.75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</row>
    <row r="8" spans="1:9" ht="19.5" customHeight="1">
      <c r="A8" s="8" t="s">
        <v>11</v>
      </c>
      <c r="B8" s="8"/>
      <c r="C8" s="8"/>
      <c r="D8" s="9"/>
      <c r="E8" s="8"/>
      <c r="F8" s="8"/>
      <c r="G8" s="8"/>
      <c r="H8" s="8"/>
      <c r="I8" s="8"/>
    </row>
    <row r="9" spans="1:9" ht="25.5">
      <c r="A9" s="10" t="s">
        <v>12</v>
      </c>
      <c r="B9" s="11">
        <v>1000</v>
      </c>
      <c r="C9" s="133">
        <f>C10+C11+C12+C13</f>
        <v>14869.740000000002</v>
      </c>
      <c r="D9" s="169">
        <f>D10+D11+D12+D13+D14</f>
        <v>17657</v>
      </c>
      <c r="E9" s="14">
        <f t="shared" ref="E9:E15" si="0">F9+G9+H9+I9</f>
        <v>23078.5</v>
      </c>
      <c r="F9" s="14">
        <f>F10+F11+F12+F13+F14+F15</f>
        <v>5769.2</v>
      </c>
      <c r="G9" s="14">
        <f>G10+G11+G12+G13+G14+G15</f>
        <v>5792.2</v>
      </c>
      <c r="H9" s="14">
        <f>H10+H11+H12+H13+H14+H15</f>
        <v>5747.9</v>
      </c>
      <c r="I9" s="14">
        <f>I10+I11+I12+I13+I14+I15</f>
        <v>5769.2</v>
      </c>
    </row>
    <row r="10" spans="1:9" ht="25.5">
      <c r="A10" s="15" t="s">
        <v>13</v>
      </c>
      <c r="B10" s="11" t="s">
        <v>14</v>
      </c>
      <c r="C10" s="131">
        <v>13390.36</v>
      </c>
      <c r="D10" s="12">
        <v>16391</v>
      </c>
      <c r="E10" s="16">
        <f t="shared" si="0"/>
        <v>21435.599999999999</v>
      </c>
      <c r="F10" s="17">
        <v>5358.9</v>
      </c>
      <c r="G10" s="17">
        <v>5358.9</v>
      </c>
      <c r="H10" s="17">
        <v>5358.9</v>
      </c>
      <c r="I10" s="17">
        <v>5358.9</v>
      </c>
    </row>
    <row r="11" spans="1:9" ht="25.5">
      <c r="A11" s="15" t="s">
        <v>15</v>
      </c>
      <c r="B11" s="11" t="s">
        <v>16</v>
      </c>
      <c r="C11" s="131">
        <v>255.6</v>
      </c>
      <c r="D11" s="12"/>
      <c r="E11" s="16">
        <f t="shared" si="0"/>
        <v>0</v>
      </c>
      <c r="F11" s="17"/>
      <c r="G11" s="17"/>
      <c r="H11" s="17"/>
      <c r="I11" s="17"/>
    </row>
    <row r="12" spans="1:9" ht="76.5">
      <c r="A12" s="15" t="s">
        <v>263</v>
      </c>
      <c r="B12" s="11" t="s">
        <v>18</v>
      </c>
      <c r="C12" s="131">
        <v>237.79</v>
      </c>
      <c r="D12" s="12">
        <v>286</v>
      </c>
      <c r="E12" s="16">
        <f t="shared" si="0"/>
        <v>388.90000000000003</v>
      </c>
      <c r="F12" s="17">
        <f>96+10.4+3.9</f>
        <v>110.30000000000001</v>
      </c>
      <c r="G12" s="17">
        <f>65+10.4+3.9</f>
        <v>79.300000000000011</v>
      </c>
      <c r="H12" s="17">
        <v>89</v>
      </c>
      <c r="I12" s="18">
        <f>96+10.4+3.9</f>
        <v>110.30000000000001</v>
      </c>
    </row>
    <row r="13" spans="1:9" ht="51">
      <c r="A13" s="15" t="s">
        <v>19</v>
      </c>
      <c r="B13" s="168" t="s">
        <v>20</v>
      </c>
      <c r="C13" s="170">
        <v>985.99</v>
      </c>
      <c r="D13" s="30">
        <v>980</v>
      </c>
      <c r="E13" s="31">
        <f t="shared" si="0"/>
        <v>1200</v>
      </c>
      <c r="F13" s="19">
        <v>300</v>
      </c>
      <c r="G13" s="19">
        <v>300</v>
      </c>
      <c r="H13" s="19">
        <v>300</v>
      </c>
      <c r="I13" s="19">
        <v>300</v>
      </c>
    </row>
    <row r="14" spans="1:9" ht="51">
      <c r="A14" s="167" t="s">
        <v>238</v>
      </c>
      <c r="B14" s="11" t="s">
        <v>239</v>
      </c>
      <c r="C14" s="131"/>
      <c r="D14" s="12"/>
      <c r="E14" s="31">
        <f t="shared" si="0"/>
        <v>5</v>
      </c>
      <c r="F14" s="34"/>
      <c r="G14" s="34">
        <v>5</v>
      </c>
      <c r="H14" s="34"/>
      <c r="I14" s="34"/>
    </row>
    <row r="15" spans="1:9" ht="63.75">
      <c r="A15" s="167" t="s">
        <v>262</v>
      </c>
      <c r="B15" s="11" t="s">
        <v>268</v>
      </c>
      <c r="C15" s="131"/>
      <c r="D15" s="12"/>
      <c r="E15" s="31">
        <f t="shared" si="0"/>
        <v>49</v>
      </c>
      <c r="F15" s="34"/>
      <c r="G15" s="34">
        <v>49</v>
      </c>
      <c r="H15" s="34"/>
      <c r="I15" s="34"/>
    </row>
    <row r="16" spans="1:9" ht="25.5">
      <c r="A16" s="10" t="s">
        <v>21</v>
      </c>
      <c r="B16" s="11">
        <v>1010</v>
      </c>
      <c r="C16" s="133">
        <f t="shared" ref="C16:I16" si="1">C18+C19+C20+C21+C22+C24</f>
        <v>9855.16</v>
      </c>
      <c r="D16" s="13">
        <f t="shared" si="1"/>
        <v>10952</v>
      </c>
      <c r="E16" s="13">
        <f t="shared" si="1"/>
        <v>14104</v>
      </c>
      <c r="F16" s="13">
        <f t="shared" si="1"/>
        <v>3451</v>
      </c>
      <c r="G16" s="13">
        <f t="shared" si="1"/>
        <v>3606</v>
      </c>
      <c r="H16" s="13">
        <f t="shared" si="1"/>
        <v>3606</v>
      </c>
      <c r="I16" s="13">
        <f t="shared" si="1"/>
        <v>3441</v>
      </c>
    </row>
    <row r="17" spans="1:9" ht="33.75" customHeight="1">
      <c r="A17" s="10" t="s">
        <v>22</v>
      </c>
      <c r="B17" s="6">
        <v>1011</v>
      </c>
      <c r="C17" s="131"/>
      <c r="D17" s="12"/>
      <c r="E17" s="12"/>
      <c r="F17" s="12"/>
      <c r="G17" s="12"/>
      <c r="H17" s="12"/>
      <c r="I17" s="12"/>
    </row>
    <row r="18" spans="1:9">
      <c r="A18" s="10" t="s">
        <v>23</v>
      </c>
      <c r="B18" s="6">
        <v>1012</v>
      </c>
      <c r="C18" s="131"/>
      <c r="D18" s="12"/>
      <c r="E18" s="12"/>
      <c r="F18" s="12"/>
      <c r="G18" s="12"/>
      <c r="H18" s="12"/>
      <c r="I18" s="12"/>
    </row>
    <row r="19" spans="1:9">
      <c r="A19" s="10" t="s">
        <v>24</v>
      </c>
      <c r="B19" s="6">
        <v>1013</v>
      </c>
      <c r="C19" s="131"/>
      <c r="D19" s="12"/>
      <c r="E19" s="12"/>
      <c r="F19" s="12"/>
      <c r="G19" s="12"/>
      <c r="H19" s="12"/>
      <c r="I19" s="12"/>
    </row>
    <row r="20" spans="1:9">
      <c r="A20" s="10" t="s">
        <v>25</v>
      </c>
      <c r="B20" s="6">
        <v>1014</v>
      </c>
      <c r="C20" s="131">
        <v>8108.61</v>
      </c>
      <c r="D20" s="12">
        <v>8977</v>
      </c>
      <c r="E20" s="95">
        <f>F20+G20+H20+I20</f>
        <v>11561</v>
      </c>
      <c r="F20" s="96">
        <v>2829</v>
      </c>
      <c r="G20" s="96">
        <v>2956</v>
      </c>
      <c r="H20" s="96">
        <v>2956</v>
      </c>
      <c r="I20" s="96">
        <v>2820</v>
      </c>
    </row>
    <row r="21" spans="1:9">
      <c r="A21" s="10" t="s">
        <v>26</v>
      </c>
      <c r="B21" s="6">
        <v>1015</v>
      </c>
      <c r="C21" s="131">
        <v>1746.55</v>
      </c>
      <c r="D21" s="12">
        <v>1975</v>
      </c>
      <c r="E21" s="95">
        <f>F21+G21+H21+I21</f>
        <v>2543</v>
      </c>
      <c r="F21" s="12">
        <v>622</v>
      </c>
      <c r="G21" s="12">
        <v>650</v>
      </c>
      <c r="H21" s="12">
        <v>650</v>
      </c>
      <c r="I21" s="12">
        <v>621</v>
      </c>
    </row>
    <row r="22" spans="1:9" ht="60.75" customHeight="1">
      <c r="A22" s="10" t="s">
        <v>27</v>
      </c>
      <c r="B22" s="6">
        <v>1016</v>
      </c>
      <c r="C22" s="131"/>
      <c r="D22" s="12"/>
      <c r="E22" s="12"/>
      <c r="F22" s="12"/>
      <c r="G22" s="12"/>
      <c r="H22" s="12"/>
      <c r="I22" s="12"/>
    </row>
    <row r="23" spans="1:9" s="23" customFormat="1" ht="25.5">
      <c r="A23" s="10" t="s">
        <v>28</v>
      </c>
      <c r="B23" s="6">
        <v>1017</v>
      </c>
      <c r="C23" s="131"/>
      <c r="D23" s="12"/>
      <c r="E23" s="14"/>
      <c r="F23" s="22"/>
      <c r="G23" s="22"/>
      <c r="H23" s="22"/>
      <c r="I23" s="22"/>
    </row>
    <row r="24" spans="1:9">
      <c r="A24" s="10" t="s">
        <v>29</v>
      </c>
      <c r="B24" s="6">
        <v>1018</v>
      </c>
      <c r="C24" s="131"/>
      <c r="D24" s="12"/>
      <c r="E24" s="12"/>
      <c r="F24" s="12"/>
      <c r="G24" s="12"/>
      <c r="H24" s="12"/>
      <c r="I24" s="12"/>
    </row>
    <row r="25" spans="1:9">
      <c r="A25" s="10" t="s">
        <v>30</v>
      </c>
      <c r="B25" s="24">
        <v>1020</v>
      </c>
      <c r="C25" s="133">
        <f>C9-C16</f>
        <v>5014.5800000000017</v>
      </c>
      <c r="D25" s="13">
        <f>D9-D16</f>
        <v>6705</v>
      </c>
      <c r="E25" s="13">
        <f>F25+G25+H25+I25</f>
        <v>8974.5</v>
      </c>
      <c r="F25" s="13">
        <f>F9-F16</f>
        <v>2318.1999999999998</v>
      </c>
      <c r="G25" s="13">
        <f>G9-G16</f>
        <v>2186.1999999999998</v>
      </c>
      <c r="H25" s="13">
        <f>H9-H16</f>
        <v>2141.8999999999996</v>
      </c>
      <c r="I25" s="13">
        <f>I9-I16</f>
        <v>2328.1999999999998</v>
      </c>
    </row>
    <row r="26" spans="1:9" ht="22.5" customHeight="1">
      <c r="A26" s="10" t="s">
        <v>31</v>
      </c>
      <c r="B26" s="11">
        <v>1030</v>
      </c>
      <c r="C26" s="133">
        <f>C27+C28+C29+C30+C31+C32+C34+C33+C35+C37+C38+C39+C40+C41+C42+C43+C44+C48+C67</f>
        <v>5500.67</v>
      </c>
      <c r="D26" s="13">
        <v>6508</v>
      </c>
      <c r="E26" s="13">
        <f>F26+G26+H26+I26</f>
        <v>8793.9000000000015</v>
      </c>
      <c r="F26" s="13">
        <f>F27+F28+F29+F30+F31+F32+F34+F33+F35+F37+F38+F39+F40+F41+F42+F43+F44+F48</f>
        <v>2160.3000000000002</v>
      </c>
      <c r="G26" s="13">
        <f>G27+G28+G29+G30+G31+G32+G34+G33+G35+G37+G38+G39+G40+G41+G42+G43+G44+G48</f>
        <v>2241.3000000000002</v>
      </c>
      <c r="H26" s="13">
        <f>H27+H28+H29+H30+H31+H32+H34+H33+H35+H37+H38+H39+H40+H41+H42+H43+H44+H48</f>
        <v>2231</v>
      </c>
      <c r="I26" s="13">
        <f>I27+I28+I29+I30+I31+I32+I34+I33+I35+I37+I38+I39+I40+I41+I42+I43+I44+I48</f>
        <v>2161.3000000000002</v>
      </c>
    </row>
    <row r="27" spans="1:9" ht="26.25" customHeight="1">
      <c r="A27" s="10" t="s">
        <v>32</v>
      </c>
      <c r="B27" s="11">
        <v>1031</v>
      </c>
      <c r="C27" s="131"/>
      <c r="D27" s="12"/>
      <c r="E27" s="12"/>
      <c r="F27" s="12"/>
      <c r="G27" s="12"/>
      <c r="H27" s="12"/>
      <c r="I27" s="12"/>
    </row>
    <row r="28" spans="1:9" ht="22.5" customHeight="1">
      <c r="A28" s="10" t="s">
        <v>33</v>
      </c>
      <c r="B28" s="11">
        <v>1032</v>
      </c>
      <c r="C28" s="131"/>
      <c r="D28" s="12"/>
      <c r="E28" s="12"/>
      <c r="F28" s="12"/>
      <c r="G28" s="12"/>
      <c r="H28" s="12"/>
      <c r="I28" s="12"/>
    </row>
    <row r="29" spans="1:9">
      <c r="A29" s="10" t="s">
        <v>34</v>
      </c>
      <c r="B29" s="11">
        <v>1033</v>
      </c>
      <c r="C29" s="131"/>
      <c r="D29" s="12"/>
      <c r="E29" s="12"/>
      <c r="F29" s="12"/>
      <c r="G29" s="12"/>
      <c r="H29" s="12"/>
      <c r="I29" s="12"/>
    </row>
    <row r="30" spans="1:9">
      <c r="A30" s="10" t="s">
        <v>35</v>
      </c>
      <c r="B30" s="11">
        <v>1034</v>
      </c>
      <c r="C30" s="131">
        <v>4</v>
      </c>
      <c r="D30" s="12">
        <v>30</v>
      </c>
      <c r="E30" s="12">
        <f>F30+G30+H30+I30</f>
        <v>27</v>
      </c>
      <c r="F30" s="12">
        <v>2</v>
      </c>
      <c r="G30" s="12">
        <v>25</v>
      </c>
      <c r="H30" s="12"/>
      <c r="I30" s="12"/>
    </row>
    <row r="31" spans="1:9">
      <c r="A31" s="10" t="s">
        <v>36</v>
      </c>
      <c r="B31" s="11">
        <v>1035</v>
      </c>
      <c r="C31" s="131"/>
      <c r="D31" s="12"/>
      <c r="E31" s="12"/>
      <c r="F31" s="12"/>
      <c r="G31" s="12"/>
      <c r="H31" s="12"/>
      <c r="I31" s="12"/>
    </row>
    <row r="32" spans="1:9">
      <c r="A32" s="10" t="s">
        <v>37</v>
      </c>
      <c r="B32" s="11">
        <v>1036</v>
      </c>
      <c r="C32" s="131">
        <v>67.69</v>
      </c>
      <c r="D32" s="12">
        <v>81</v>
      </c>
      <c r="E32" s="12">
        <f>F32+G32+H32+I32</f>
        <v>114</v>
      </c>
      <c r="F32" s="12">
        <v>29</v>
      </c>
      <c r="G32" s="12">
        <v>29</v>
      </c>
      <c r="H32" s="12">
        <v>28</v>
      </c>
      <c r="I32" s="12">
        <v>28</v>
      </c>
    </row>
    <row r="33" spans="1:9">
      <c r="A33" s="10" t="s">
        <v>38</v>
      </c>
      <c r="B33" s="11">
        <v>1037</v>
      </c>
      <c r="C33" s="131"/>
      <c r="D33" s="12"/>
      <c r="E33" s="12">
        <f>F33+G33+H33+I33</f>
        <v>29</v>
      </c>
      <c r="F33" s="12">
        <v>7</v>
      </c>
      <c r="G33" s="12">
        <v>7</v>
      </c>
      <c r="H33" s="12">
        <v>7</v>
      </c>
      <c r="I33" s="12">
        <v>8</v>
      </c>
    </row>
    <row r="34" spans="1:9">
      <c r="A34" s="10" t="s">
        <v>39</v>
      </c>
      <c r="B34" s="11">
        <v>1038</v>
      </c>
      <c r="C34" s="131">
        <v>2142.92</v>
      </c>
      <c r="D34" s="12">
        <v>2568</v>
      </c>
      <c r="E34" s="20">
        <f>F34+G34+H34+I34</f>
        <v>3901</v>
      </c>
      <c r="F34" s="21">
        <v>931</v>
      </c>
      <c r="G34" s="21">
        <v>1011</v>
      </c>
      <c r="H34" s="21">
        <v>920</v>
      </c>
      <c r="I34" s="21">
        <v>1039</v>
      </c>
    </row>
    <row r="35" spans="1:9" ht="16.5" customHeight="1">
      <c r="A35" s="10" t="s">
        <v>40</v>
      </c>
      <c r="B35" s="11">
        <v>1039</v>
      </c>
      <c r="C35" s="131">
        <v>459.22</v>
      </c>
      <c r="D35" s="12">
        <v>565</v>
      </c>
      <c r="E35" s="20">
        <f>F35+G35+H35+I35</f>
        <v>857</v>
      </c>
      <c r="F35" s="12">
        <v>205</v>
      </c>
      <c r="G35" s="12">
        <v>205</v>
      </c>
      <c r="H35" s="12">
        <v>208</v>
      </c>
      <c r="I35" s="12">
        <v>239</v>
      </c>
    </row>
    <row r="36" spans="1:9" ht="51">
      <c r="A36" s="10" t="s">
        <v>41</v>
      </c>
      <c r="B36" s="11">
        <v>1040</v>
      </c>
      <c r="C36" s="171"/>
      <c r="D36" s="25"/>
      <c r="E36" s="26"/>
      <c r="F36" s="27"/>
      <c r="G36" s="27"/>
      <c r="H36" s="27"/>
      <c r="I36" s="27"/>
    </row>
    <row r="37" spans="1:9" ht="41.25" customHeight="1">
      <c r="A37" s="10" t="s">
        <v>42</v>
      </c>
      <c r="B37" s="11">
        <v>1041</v>
      </c>
      <c r="C37" s="131"/>
      <c r="D37" s="12"/>
      <c r="E37" s="12"/>
      <c r="F37" s="12"/>
      <c r="G37" s="12"/>
      <c r="H37" s="12"/>
      <c r="I37" s="12"/>
    </row>
    <row r="38" spans="1:9" ht="38.25">
      <c r="A38" s="10" t="s">
        <v>43</v>
      </c>
      <c r="B38" s="11">
        <v>1042</v>
      </c>
      <c r="C38" s="131"/>
      <c r="D38" s="12"/>
      <c r="E38" s="12"/>
      <c r="F38" s="12"/>
      <c r="G38" s="12"/>
      <c r="H38" s="12"/>
      <c r="I38" s="12"/>
    </row>
    <row r="39" spans="1:9" ht="25.5">
      <c r="A39" s="10" t="s">
        <v>44</v>
      </c>
      <c r="B39" s="11">
        <v>1043</v>
      </c>
      <c r="C39" s="131"/>
      <c r="D39" s="12"/>
      <c r="E39" s="12"/>
      <c r="F39" s="12"/>
      <c r="G39" s="12"/>
      <c r="H39" s="12"/>
      <c r="I39" s="12"/>
    </row>
    <row r="40" spans="1:9">
      <c r="A40" s="10" t="s">
        <v>45</v>
      </c>
      <c r="B40" s="11">
        <v>1044</v>
      </c>
      <c r="C40" s="131"/>
      <c r="D40" s="12"/>
      <c r="E40" s="12"/>
      <c r="F40" s="12"/>
      <c r="G40" s="12"/>
      <c r="H40" s="12"/>
      <c r="I40" s="12"/>
    </row>
    <row r="41" spans="1:9" ht="25.5">
      <c r="A41" s="10" t="s">
        <v>46</v>
      </c>
      <c r="B41" s="11">
        <v>1045</v>
      </c>
      <c r="C41" s="131"/>
      <c r="D41" s="12"/>
      <c r="E41" s="12"/>
      <c r="F41" s="12"/>
      <c r="G41" s="12"/>
      <c r="H41" s="12"/>
      <c r="I41" s="12"/>
    </row>
    <row r="42" spans="1:9">
      <c r="A42" s="10" t="s">
        <v>47</v>
      </c>
      <c r="B42" s="11">
        <v>1046</v>
      </c>
      <c r="C42" s="131"/>
      <c r="D42" s="12"/>
      <c r="E42" s="12"/>
      <c r="F42" s="12"/>
      <c r="G42" s="12"/>
      <c r="H42" s="12"/>
      <c r="I42" s="12"/>
    </row>
    <row r="43" spans="1:9">
      <c r="A43" s="10" t="s">
        <v>48</v>
      </c>
      <c r="B43" s="11">
        <v>1047</v>
      </c>
      <c r="C43" s="131"/>
      <c r="D43" s="12"/>
      <c r="E43" s="12"/>
      <c r="F43" s="12"/>
      <c r="G43" s="12"/>
      <c r="H43" s="12"/>
      <c r="I43" s="12"/>
    </row>
    <row r="44" spans="1:9" ht="25.5">
      <c r="A44" s="10" t="s">
        <v>49</v>
      </c>
      <c r="B44" s="11">
        <v>1048</v>
      </c>
      <c r="C44" s="131"/>
      <c r="D44" s="12"/>
      <c r="E44" s="12">
        <f>F44+G44+H44+I44</f>
        <v>55</v>
      </c>
      <c r="F44" s="12">
        <v>14</v>
      </c>
      <c r="G44" s="12">
        <v>14</v>
      </c>
      <c r="H44" s="12">
        <v>14</v>
      </c>
      <c r="I44" s="12">
        <v>13</v>
      </c>
    </row>
    <row r="45" spans="1:9" ht="25.5">
      <c r="A45" s="10" t="s">
        <v>50</v>
      </c>
      <c r="B45" s="11">
        <v>1049</v>
      </c>
      <c r="C45" s="131"/>
      <c r="D45" s="12"/>
      <c r="E45" s="12"/>
      <c r="F45" s="12"/>
      <c r="G45" s="12"/>
      <c r="H45" s="12"/>
      <c r="I45" s="12"/>
    </row>
    <row r="46" spans="1:9" ht="51">
      <c r="A46" s="10" t="s">
        <v>51</v>
      </c>
      <c r="B46" s="11">
        <v>1050</v>
      </c>
      <c r="C46" s="131"/>
      <c r="D46" s="12"/>
      <c r="E46" s="12"/>
      <c r="F46" s="12"/>
      <c r="G46" s="12"/>
      <c r="H46" s="12"/>
      <c r="I46" s="12"/>
    </row>
    <row r="47" spans="1:9" ht="21.75" customHeight="1">
      <c r="A47" s="10" t="s">
        <v>52</v>
      </c>
      <c r="B47" s="5" t="s">
        <v>53</v>
      </c>
      <c r="C47" s="131"/>
      <c r="D47" s="12"/>
      <c r="E47" s="12"/>
      <c r="F47" s="12"/>
      <c r="G47" s="12"/>
      <c r="H47" s="12"/>
      <c r="I47" s="12"/>
    </row>
    <row r="48" spans="1:9" ht="26.25" customHeight="1">
      <c r="A48" s="10" t="s">
        <v>54</v>
      </c>
      <c r="B48" s="11">
        <v>1051</v>
      </c>
      <c r="C48" s="133">
        <f>C49+C50+C51+C52+C53+C54+C56+C55</f>
        <v>2304.34</v>
      </c>
      <c r="D48" s="13">
        <v>3265</v>
      </c>
      <c r="E48" s="13">
        <f>F48+G48+H48+I48</f>
        <v>3810.8999999999996</v>
      </c>
      <c r="F48" s="13">
        <f>F49+F50+F51+F52+F53+F54+F56+F55</f>
        <v>972.3</v>
      </c>
      <c r="G48" s="13">
        <f>G49+G50+G51+G52+G53+G54+G56+G55+G57</f>
        <v>950.3</v>
      </c>
      <c r="H48" s="13">
        <f>H49+H50+H51+H52+H53+H54+H56+H55</f>
        <v>1054</v>
      </c>
      <c r="I48" s="13">
        <f>I49+I50+I51+I52+I53+I54+I56+I55</f>
        <v>834.3</v>
      </c>
    </row>
    <row r="49" spans="1:14" ht="24.75" customHeight="1">
      <c r="A49" s="28" t="s">
        <v>55</v>
      </c>
      <c r="B49" s="11" t="s">
        <v>56</v>
      </c>
      <c r="C49" s="131">
        <v>94.86</v>
      </c>
      <c r="D49" s="12">
        <v>218</v>
      </c>
      <c r="E49" s="16">
        <f t="shared" ref="E49:E57" si="2">F49+G49+H49+I49</f>
        <v>100</v>
      </c>
      <c r="F49" s="17">
        <v>28</v>
      </c>
      <c r="G49" s="17">
        <v>26</v>
      </c>
      <c r="H49" s="17">
        <v>23</v>
      </c>
      <c r="I49" s="17">
        <v>23</v>
      </c>
    </row>
    <row r="50" spans="1:14" ht="23.25" customHeight="1">
      <c r="A50" s="29" t="s">
        <v>57</v>
      </c>
      <c r="B50" s="11" t="s">
        <v>58</v>
      </c>
      <c r="C50" s="131">
        <v>199.48</v>
      </c>
      <c r="D50" s="12">
        <v>356.5</v>
      </c>
      <c r="E50" s="16">
        <f>F50+G50+H50+I50</f>
        <v>200</v>
      </c>
      <c r="F50" s="17">
        <v>50</v>
      </c>
      <c r="G50" s="17">
        <v>50</v>
      </c>
      <c r="H50" s="17">
        <v>50</v>
      </c>
      <c r="I50" s="17">
        <v>50</v>
      </c>
    </row>
    <row r="51" spans="1:14" ht="63.75">
      <c r="A51" s="29" t="s">
        <v>59</v>
      </c>
      <c r="B51" s="11" t="s">
        <v>60</v>
      </c>
      <c r="C51" s="170">
        <v>676.04</v>
      </c>
      <c r="D51" s="30">
        <v>820</v>
      </c>
      <c r="E51" s="31">
        <f t="shared" si="2"/>
        <v>490</v>
      </c>
      <c r="F51" s="19">
        <v>116</v>
      </c>
      <c r="G51" s="19">
        <v>128</v>
      </c>
      <c r="H51" s="19">
        <v>138</v>
      </c>
      <c r="I51" s="19">
        <v>108</v>
      </c>
    </row>
    <row r="52" spans="1:14">
      <c r="A52" s="32" t="s">
        <v>61</v>
      </c>
      <c r="B52" s="11" t="s">
        <v>62</v>
      </c>
      <c r="C52" s="131">
        <v>77.63</v>
      </c>
      <c r="D52" s="12">
        <v>180</v>
      </c>
      <c r="E52" s="33">
        <f t="shared" si="2"/>
        <v>270</v>
      </c>
      <c r="F52" s="34">
        <v>68</v>
      </c>
      <c r="G52" s="34">
        <v>68</v>
      </c>
      <c r="H52" s="34">
        <v>67</v>
      </c>
      <c r="I52" s="34">
        <v>67</v>
      </c>
    </row>
    <row r="53" spans="1:14" ht="51">
      <c r="A53" s="35" t="s">
        <v>264</v>
      </c>
      <c r="B53" s="11" t="s">
        <v>63</v>
      </c>
      <c r="C53" s="172">
        <v>237.79</v>
      </c>
      <c r="D53" s="12">
        <v>286</v>
      </c>
      <c r="E53" s="33">
        <f t="shared" si="2"/>
        <v>388.90000000000003</v>
      </c>
      <c r="F53" s="17">
        <v>110.30000000000001</v>
      </c>
      <c r="G53" s="17">
        <v>79.300000000000011</v>
      </c>
      <c r="H53" s="17">
        <v>89</v>
      </c>
      <c r="I53" s="18">
        <v>110.30000000000001</v>
      </c>
      <c r="M53" s="1" t="s">
        <v>64</v>
      </c>
    </row>
    <row r="54" spans="1:14" ht="63.75">
      <c r="A54" s="36" t="s">
        <v>65</v>
      </c>
      <c r="B54" s="11" t="s">
        <v>66</v>
      </c>
      <c r="C54" s="131">
        <v>985.99</v>
      </c>
      <c r="D54" s="12">
        <v>980</v>
      </c>
      <c r="E54" s="16">
        <f>F54+G54+H54+I54</f>
        <v>1200</v>
      </c>
      <c r="F54" s="19">
        <v>300</v>
      </c>
      <c r="G54" s="19">
        <v>300</v>
      </c>
      <c r="H54" s="19">
        <v>300</v>
      </c>
      <c r="I54" s="19">
        <v>300</v>
      </c>
    </row>
    <row r="55" spans="1:14">
      <c r="A55" s="37" t="s">
        <v>67</v>
      </c>
      <c r="B55" s="11" t="s">
        <v>69</v>
      </c>
      <c r="C55" s="131">
        <v>32.549999999999997</v>
      </c>
      <c r="D55" s="12">
        <v>20</v>
      </c>
      <c r="E55" s="16">
        <f>F55+G55+H55+I55</f>
        <v>40</v>
      </c>
      <c r="F55" s="34">
        <v>10</v>
      </c>
      <c r="G55" s="34">
        <v>10</v>
      </c>
      <c r="H55" s="34">
        <v>10</v>
      </c>
      <c r="I55" s="34">
        <v>10</v>
      </c>
    </row>
    <row r="56" spans="1:14">
      <c r="A56" s="38" t="s">
        <v>68</v>
      </c>
      <c r="B56" s="11" t="s">
        <v>266</v>
      </c>
      <c r="C56" s="131"/>
      <c r="D56" s="12">
        <v>405</v>
      </c>
      <c r="E56" s="39">
        <f t="shared" si="2"/>
        <v>1073</v>
      </c>
      <c r="F56" s="34">
        <v>290</v>
      </c>
      <c r="G56" s="34">
        <v>240</v>
      </c>
      <c r="H56" s="34">
        <v>377</v>
      </c>
      <c r="I56" s="34">
        <v>166</v>
      </c>
      <c r="J56" s="40"/>
      <c r="K56" s="41"/>
      <c r="L56" s="41"/>
      <c r="M56" s="41"/>
      <c r="N56" s="41"/>
    </row>
    <row r="57" spans="1:14" ht="63.75">
      <c r="A57" s="167" t="s">
        <v>265</v>
      </c>
      <c r="B57" s="11" t="s">
        <v>267</v>
      </c>
      <c r="C57" s="131"/>
      <c r="D57" s="12"/>
      <c r="E57" s="39">
        <f t="shared" si="2"/>
        <v>49</v>
      </c>
      <c r="F57" s="34"/>
      <c r="G57" s="34">
        <v>49</v>
      </c>
      <c r="H57" s="34"/>
      <c r="I57" s="34"/>
      <c r="J57" s="40"/>
      <c r="K57" s="41"/>
      <c r="L57" s="41"/>
      <c r="M57" s="41"/>
      <c r="N57" s="41"/>
    </row>
    <row r="58" spans="1:14" ht="13.5" customHeight="1">
      <c r="A58" s="10" t="s">
        <v>70</v>
      </c>
      <c r="B58" s="11">
        <v>1060</v>
      </c>
      <c r="C58" s="131"/>
      <c r="D58" s="12"/>
      <c r="E58" s="12"/>
      <c r="F58" s="12"/>
      <c r="G58" s="12"/>
      <c r="H58" s="12"/>
      <c r="I58" s="12"/>
    </row>
    <row r="59" spans="1:14" ht="13.5" customHeight="1">
      <c r="A59" s="10" t="s">
        <v>71</v>
      </c>
      <c r="B59" s="11">
        <v>1061</v>
      </c>
      <c r="C59" s="131"/>
      <c r="D59" s="12"/>
      <c r="E59" s="12"/>
      <c r="F59" s="12"/>
      <c r="G59" s="12"/>
      <c r="H59" s="12"/>
      <c r="I59" s="12"/>
    </row>
    <row r="60" spans="1:14">
      <c r="A60" s="10" t="s">
        <v>72</v>
      </c>
      <c r="B60" s="11">
        <v>1062</v>
      </c>
      <c r="C60" s="131"/>
      <c r="D60" s="12"/>
      <c r="E60" s="12"/>
      <c r="F60" s="12"/>
      <c r="G60" s="12"/>
      <c r="H60" s="12"/>
      <c r="I60" s="12"/>
    </row>
    <row r="61" spans="1:14" ht="12.75" customHeight="1">
      <c r="A61" s="10" t="s">
        <v>39</v>
      </c>
      <c r="B61" s="11">
        <v>1063</v>
      </c>
      <c r="C61" s="131"/>
      <c r="D61" s="12"/>
      <c r="E61" s="12"/>
      <c r="F61" s="12"/>
      <c r="G61" s="12"/>
      <c r="H61" s="12"/>
      <c r="I61" s="12"/>
    </row>
    <row r="62" spans="1:14" ht="13.5" customHeight="1">
      <c r="A62" s="10" t="s">
        <v>40</v>
      </c>
      <c r="B62" s="11">
        <v>1064</v>
      </c>
      <c r="C62" s="131"/>
      <c r="D62" s="12"/>
      <c r="E62" s="12"/>
      <c r="F62" s="12"/>
      <c r="G62" s="12"/>
      <c r="H62" s="12"/>
      <c r="I62" s="12"/>
    </row>
    <row r="63" spans="1:14" ht="25.5">
      <c r="A63" s="10" t="s">
        <v>73</v>
      </c>
      <c r="B63" s="11">
        <v>1065</v>
      </c>
      <c r="C63" s="131"/>
      <c r="D63" s="12"/>
      <c r="E63" s="12"/>
      <c r="F63" s="12"/>
      <c r="G63" s="12"/>
      <c r="H63" s="12"/>
      <c r="I63" s="12"/>
    </row>
    <row r="64" spans="1:14" ht="13.5" customHeight="1">
      <c r="A64" s="10" t="s">
        <v>74</v>
      </c>
      <c r="B64" s="11">
        <v>1066</v>
      </c>
      <c r="C64" s="131"/>
      <c r="D64" s="12"/>
      <c r="E64" s="12"/>
      <c r="F64" s="12"/>
      <c r="G64" s="12"/>
      <c r="H64" s="12"/>
      <c r="I64" s="12"/>
    </row>
    <row r="65" spans="1:9" ht="15.75" customHeight="1">
      <c r="A65" s="10" t="s">
        <v>75</v>
      </c>
      <c r="B65" s="11">
        <v>1067</v>
      </c>
      <c r="C65" s="131"/>
      <c r="D65" s="12"/>
      <c r="E65" s="12"/>
      <c r="F65" s="12"/>
      <c r="G65" s="12"/>
      <c r="H65" s="12"/>
      <c r="I65" s="12"/>
    </row>
    <row r="66" spans="1:9" ht="38.25">
      <c r="A66" s="10" t="s">
        <v>76</v>
      </c>
      <c r="B66" s="11">
        <v>1070</v>
      </c>
      <c r="C66" s="131">
        <v>522.5</v>
      </c>
      <c r="D66" s="13">
        <v>233</v>
      </c>
      <c r="E66" s="14">
        <f>F66+G66+H66+I66</f>
        <v>912</v>
      </c>
      <c r="F66" s="22">
        <v>228</v>
      </c>
      <c r="G66" s="22">
        <v>228</v>
      </c>
      <c r="H66" s="22">
        <v>228</v>
      </c>
      <c r="I66" s="22">
        <v>228</v>
      </c>
    </row>
    <row r="67" spans="1:9" ht="63.75">
      <c r="A67" s="42" t="s">
        <v>77</v>
      </c>
      <c r="B67" s="11">
        <v>1080</v>
      </c>
      <c r="C67" s="131">
        <v>522.5</v>
      </c>
      <c r="D67" s="13">
        <v>233</v>
      </c>
      <c r="E67" s="14">
        <f>F67+G67+H67+I67</f>
        <v>912</v>
      </c>
      <c r="F67" s="22">
        <v>228</v>
      </c>
      <c r="G67" s="22">
        <v>228</v>
      </c>
      <c r="H67" s="22">
        <v>228</v>
      </c>
      <c r="I67" s="22">
        <v>228</v>
      </c>
    </row>
    <row r="68" spans="1:9" ht="27" customHeight="1">
      <c r="A68" s="10" t="s">
        <v>78</v>
      </c>
      <c r="B68" s="24">
        <v>1100</v>
      </c>
      <c r="C68" s="133"/>
      <c r="D68" s="13"/>
      <c r="E68" s="13"/>
      <c r="F68" s="13"/>
      <c r="G68" s="13"/>
      <c r="H68" s="13"/>
      <c r="I68" s="13"/>
    </row>
    <row r="69" spans="1:9" ht="25.5">
      <c r="A69" s="10" t="s">
        <v>79</v>
      </c>
      <c r="B69" s="11">
        <v>1110</v>
      </c>
      <c r="C69" s="131"/>
      <c r="D69" s="12"/>
      <c r="E69" s="12"/>
      <c r="F69" s="12"/>
      <c r="G69" s="12"/>
      <c r="H69" s="12"/>
      <c r="I69" s="12"/>
    </row>
    <row r="70" spans="1:9" ht="25.5">
      <c r="A70" s="10" t="s">
        <v>80</v>
      </c>
      <c r="B70" s="11">
        <v>1120</v>
      </c>
      <c r="C70" s="131"/>
      <c r="D70" s="12"/>
      <c r="E70" s="12"/>
      <c r="F70" s="12"/>
      <c r="G70" s="12"/>
      <c r="H70" s="12"/>
      <c r="I70" s="12"/>
    </row>
    <row r="71" spans="1:9" ht="25.5">
      <c r="A71" s="10" t="s">
        <v>243</v>
      </c>
      <c r="B71" s="11">
        <v>1130</v>
      </c>
      <c r="C71" s="131"/>
      <c r="D71" s="12"/>
      <c r="E71" s="14">
        <f>F71+G71+H71+I71</f>
        <v>400</v>
      </c>
      <c r="F71" s="12">
        <v>100</v>
      </c>
      <c r="G71" s="12">
        <v>100</v>
      </c>
      <c r="H71" s="12">
        <v>100</v>
      </c>
      <c r="I71" s="12">
        <v>100</v>
      </c>
    </row>
    <row r="72" spans="1:9">
      <c r="A72" s="10" t="s">
        <v>81</v>
      </c>
      <c r="B72" s="11">
        <v>1140</v>
      </c>
      <c r="C72" s="131"/>
      <c r="D72" s="12"/>
      <c r="E72" s="12"/>
      <c r="F72" s="12"/>
      <c r="G72" s="12"/>
      <c r="H72" s="12"/>
      <c r="I72" s="12"/>
    </row>
    <row r="73" spans="1:9">
      <c r="A73" s="10" t="s">
        <v>82</v>
      </c>
      <c r="B73" s="11">
        <v>1150</v>
      </c>
      <c r="C73" s="133">
        <f>C76+C74+C75+C77</f>
        <v>493.7</v>
      </c>
      <c r="D73" s="12">
        <f>D75+D76+D77+D74</f>
        <v>0</v>
      </c>
      <c r="E73" s="13">
        <f>E75+E76+E77</f>
        <v>90</v>
      </c>
      <c r="F73" s="13">
        <f>F75+F76+F77+F74</f>
        <v>0</v>
      </c>
      <c r="G73" s="13">
        <f>G75+G76+G77</f>
        <v>70</v>
      </c>
      <c r="H73" s="13">
        <f>H75+H76+H77</f>
        <v>20</v>
      </c>
      <c r="I73" s="13">
        <f>I75+I76+I77</f>
        <v>0</v>
      </c>
    </row>
    <row r="74" spans="1:9" ht="60">
      <c r="A74" s="72" t="s">
        <v>83</v>
      </c>
      <c r="B74" s="11" t="s">
        <v>245</v>
      </c>
      <c r="C74" s="131">
        <v>319.89999999999998</v>
      </c>
      <c r="D74" s="12"/>
      <c r="E74" s="13"/>
      <c r="F74" s="13"/>
      <c r="G74" s="13"/>
      <c r="H74" s="13"/>
      <c r="I74" s="13"/>
    </row>
    <row r="75" spans="1:9" ht="57.75" customHeight="1">
      <c r="A75" s="10" t="s">
        <v>241</v>
      </c>
      <c r="B75" s="11" t="s">
        <v>246</v>
      </c>
      <c r="C75" s="131"/>
      <c r="D75" s="12"/>
      <c r="E75" s="12">
        <f>F75+G75+H75+I75</f>
        <v>20</v>
      </c>
      <c r="F75" s="12"/>
      <c r="G75" s="12"/>
      <c r="H75" s="12">
        <v>20</v>
      </c>
      <c r="I75" s="12"/>
    </row>
    <row r="76" spans="1:9" ht="38.25">
      <c r="A76" s="15" t="s">
        <v>84</v>
      </c>
      <c r="B76" s="11" t="s">
        <v>247</v>
      </c>
      <c r="C76" s="131">
        <v>123.8</v>
      </c>
      <c r="D76" s="12"/>
      <c r="E76" s="12">
        <f>F76+G76+H76+I76</f>
        <v>0</v>
      </c>
      <c r="F76" s="12"/>
      <c r="G76" s="12"/>
      <c r="H76" s="12"/>
      <c r="I76" s="12"/>
    </row>
    <row r="77" spans="1:9" ht="27" customHeight="1">
      <c r="A77" s="10" t="s">
        <v>85</v>
      </c>
      <c r="B77" s="11" t="s">
        <v>248</v>
      </c>
      <c r="C77" s="131">
        <v>50</v>
      </c>
      <c r="D77" s="12"/>
      <c r="E77" s="12">
        <f>F77+G77+H77+I77</f>
        <v>70</v>
      </c>
      <c r="F77" s="12"/>
      <c r="G77" s="12">
        <v>70</v>
      </c>
      <c r="H77" s="12"/>
      <c r="I77" s="12"/>
    </row>
    <row r="78" spans="1:9">
      <c r="A78" s="10" t="s">
        <v>29</v>
      </c>
      <c r="B78" s="11">
        <v>1160</v>
      </c>
      <c r="C78" s="133">
        <f>C81+C79+C83</f>
        <v>482.11</v>
      </c>
      <c r="D78" s="13">
        <f>D80+D81+D83+D79+D82</f>
        <v>0</v>
      </c>
      <c r="E78" s="13">
        <f>E80+E81+E83+E82</f>
        <v>95</v>
      </c>
      <c r="F78" s="13">
        <f>F80+F81+F83</f>
        <v>0</v>
      </c>
      <c r="G78" s="13">
        <f>G80+G81+G83+G82</f>
        <v>75</v>
      </c>
      <c r="H78" s="13">
        <f>H80+H81+H83</f>
        <v>20</v>
      </c>
      <c r="I78" s="13">
        <f>I80+I81+I83</f>
        <v>0</v>
      </c>
    </row>
    <row r="79" spans="1:9" ht="75">
      <c r="A79" s="72" t="s">
        <v>244</v>
      </c>
      <c r="B79" s="11" t="s">
        <v>249</v>
      </c>
      <c r="C79" s="131">
        <v>309.58</v>
      </c>
      <c r="D79" s="12"/>
      <c r="E79" s="13"/>
      <c r="F79" s="13"/>
      <c r="G79" s="13"/>
      <c r="H79" s="13"/>
      <c r="I79" s="13"/>
    </row>
    <row r="80" spans="1:9" ht="38.25">
      <c r="A80" s="167" t="s">
        <v>242</v>
      </c>
      <c r="B80" s="11" t="s">
        <v>250</v>
      </c>
      <c r="C80" s="131"/>
      <c r="D80" s="12"/>
      <c r="E80" s="12">
        <f>F80+G80+H80+I80</f>
        <v>20</v>
      </c>
      <c r="F80" s="12"/>
      <c r="G80" s="12"/>
      <c r="H80" s="12">
        <v>20</v>
      </c>
      <c r="I80" s="12"/>
    </row>
    <row r="81" spans="1:9" ht="38.25">
      <c r="A81" s="15" t="s">
        <v>87</v>
      </c>
      <c r="B81" s="11" t="s">
        <v>251</v>
      </c>
      <c r="C81" s="131">
        <v>123.8</v>
      </c>
      <c r="D81" s="12"/>
      <c r="E81" s="12">
        <f>F81+G81+H81+I81</f>
        <v>0</v>
      </c>
      <c r="F81" s="12"/>
      <c r="G81" s="12"/>
      <c r="H81" s="12"/>
      <c r="I81" s="12"/>
    </row>
    <row r="82" spans="1:9" ht="51">
      <c r="A82" s="167" t="s">
        <v>240</v>
      </c>
      <c r="B82" s="11" t="s">
        <v>252</v>
      </c>
      <c r="C82" s="131"/>
      <c r="D82" s="12"/>
      <c r="E82" s="12">
        <f>F82+G82+H82+I82</f>
        <v>5</v>
      </c>
      <c r="F82" s="12"/>
      <c r="G82" s="12">
        <v>5</v>
      </c>
      <c r="H82" s="12"/>
      <c r="I82" s="12"/>
    </row>
    <row r="83" spans="1:9" ht="25.5">
      <c r="A83" s="10" t="s">
        <v>88</v>
      </c>
      <c r="B83" s="11" t="s">
        <v>253</v>
      </c>
      <c r="C83" s="131">
        <v>48.73</v>
      </c>
      <c r="D83" s="12"/>
      <c r="E83" s="12">
        <f>F83+G83+H83+I83</f>
        <v>70</v>
      </c>
      <c r="F83" s="12"/>
      <c r="G83" s="12">
        <v>70</v>
      </c>
      <c r="H83" s="12"/>
      <c r="I83" s="12"/>
    </row>
    <row r="84" spans="1:9" ht="25.5" customHeight="1">
      <c r="A84" s="10" t="s">
        <v>89</v>
      </c>
      <c r="B84" s="24">
        <v>1170</v>
      </c>
      <c r="C84" s="13">
        <f t="shared" ref="C84:I84" si="3">C87</f>
        <v>48.000000000001819</v>
      </c>
      <c r="D84" s="13">
        <f t="shared" si="3"/>
        <v>197</v>
      </c>
      <c r="E84" s="13">
        <f t="shared" si="3"/>
        <v>575.59999999999854</v>
      </c>
      <c r="F84" s="13">
        <f t="shared" si="3"/>
        <v>257.89999999999964</v>
      </c>
      <c r="G84" s="13">
        <f t="shared" si="3"/>
        <v>39.899999999999636</v>
      </c>
      <c r="H84" s="13">
        <f t="shared" si="3"/>
        <v>10.899999999999636</v>
      </c>
      <c r="I84" s="13">
        <f t="shared" si="3"/>
        <v>266.89999999999964</v>
      </c>
    </row>
    <row r="85" spans="1:9">
      <c r="A85" s="10" t="s">
        <v>90</v>
      </c>
      <c r="B85" s="6">
        <v>1180</v>
      </c>
      <c r="C85" s="12"/>
      <c r="D85" s="12"/>
      <c r="E85" s="12"/>
      <c r="F85" s="12"/>
      <c r="G85" s="12"/>
      <c r="H85" s="12"/>
      <c r="I85" s="12"/>
    </row>
    <row r="86" spans="1:9">
      <c r="A86" s="10" t="s">
        <v>91</v>
      </c>
      <c r="B86" s="6">
        <v>1181</v>
      </c>
      <c r="C86" s="12"/>
      <c r="D86" s="12"/>
      <c r="E86" s="12"/>
      <c r="F86" s="12"/>
      <c r="G86" s="12"/>
      <c r="H86" s="12"/>
      <c r="I86" s="12"/>
    </row>
    <row r="87" spans="1:9" ht="25.5" customHeight="1">
      <c r="A87" s="10" t="s">
        <v>92</v>
      </c>
      <c r="B87" s="24">
        <v>1200</v>
      </c>
      <c r="C87" s="13">
        <f t="shared" ref="C87:I87" si="4">C90-C91</f>
        <v>48.000000000001819</v>
      </c>
      <c r="D87" s="13">
        <f t="shared" si="4"/>
        <v>197</v>
      </c>
      <c r="E87" s="13">
        <f t="shared" si="4"/>
        <v>575.59999999999854</v>
      </c>
      <c r="F87" s="13">
        <f t="shared" si="4"/>
        <v>257.89999999999964</v>
      </c>
      <c r="G87" s="13">
        <f t="shared" si="4"/>
        <v>39.899999999999636</v>
      </c>
      <c r="H87" s="13">
        <f t="shared" si="4"/>
        <v>10.899999999999636</v>
      </c>
      <c r="I87" s="13">
        <f t="shared" si="4"/>
        <v>266.89999999999964</v>
      </c>
    </row>
    <row r="88" spans="1:9">
      <c r="A88" s="10" t="s">
        <v>93</v>
      </c>
      <c r="B88" s="5">
        <v>1201</v>
      </c>
      <c r="C88" s="13">
        <f t="shared" ref="C88:I88" si="5">C87</f>
        <v>48.000000000001819</v>
      </c>
      <c r="D88" s="13">
        <f t="shared" si="5"/>
        <v>197</v>
      </c>
      <c r="E88" s="13">
        <f t="shared" si="5"/>
        <v>575.59999999999854</v>
      </c>
      <c r="F88" s="13">
        <f t="shared" si="5"/>
        <v>257.89999999999964</v>
      </c>
      <c r="G88" s="13">
        <f t="shared" si="5"/>
        <v>39.899999999999636</v>
      </c>
      <c r="H88" s="13">
        <f t="shared" si="5"/>
        <v>10.899999999999636</v>
      </c>
      <c r="I88" s="13">
        <f t="shared" si="5"/>
        <v>266.89999999999964</v>
      </c>
    </row>
    <row r="89" spans="1:9">
      <c r="A89" s="10" t="s">
        <v>94</v>
      </c>
      <c r="B89" s="5">
        <v>1202</v>
      </c>
      <c r="C89" s="12"/>
      <c r="D89" s="12"/>
      <c r="E89" s="12"/>
      <c r="F89" s="12"/>
      <c r="G89" s="12"/>
      <c r="H89" s="12"/>
      <c r="I89" s="12"/>
    </row>
    <row r="90" spans="1:9">
      <c r="A90" s="10" t="s">
        <v>95</v>
      </c>
      <c r="B90" s="11">
        <v>1210</v>
      </c>
      <c r="C90" s="133">
        <f>C9+C73+C66</f>
        <v>15885.940000000002</v>
      </c>
      <c r="D90" s="13">
        <f>D9+D73+D66</f>
        <v>17890</v>
      </c>
      <c r="E90" s="13">
        <f>E9+E73+E66+E71</f>
        <v>24480.5</v>
      </c>
      <c r="F90" s="13">
        <f>F9+F73+F66+F71</f>
        <v>6097.2</v>
      </c>
      <c r="G90" s="13">
        <f>G9+G73+G66+G71</f>
        <v>6190.2</v>
      </c>
      <c r="H90" s="13">
        <f>H9+H73+H66+H71</f>
        <v>6095.9</v>
      </c>
      <c r="I90" s="13">
        <f>I9+I73+I66+I71</f>
        <v>6097.2</v>
      </c>
    </row>
    <row r="91" spans="1:9">
      <c r="A91" s="10" t="s">
        <v>96</v>
      </c>
      <c r="B91" s="11">
        <v>1220</v>
      </c>
      <c r="C91" s="133">
        <f>C26+C16+C78</f>
        <v>15837.94</v>
      </c>
      <c r="D91" s="13">
        <f t="shared" ref="D91:I91" si="6">D26+D16+D78+D67</f>
        <v>17693</v>
      </c>
      <c r="E91" s="13">
        <f>E26+E16+E78+E67</f>
        <v>23904.9</v>
      </c>
      <c r="F91" s="13">
        <f t="shared" si="6"/>
        <v>5839.3</v>
      </c>
      <c r="G91" s="13">
        <f t="shared" si="6"/>
        <v>6150.3</v>
      </c>
      <c r="H91" s="13">
        <f t="shared" si="6"/>
        <v>6085</v>
      </c>
      <c r="I91" s="13">
        <f t="shared" si="6"/>
        <v>5830.3</v>
      </c>
    </row>
    <row r="92" spans="1:9" ht="14.25" customHeight="1">
      <c r="A92" s="200" t="s">
        <v>97</v>
      </c>
      <c r="B92" s="200"/>
      <c r="C92" s="200"/>
      <c r="D92" s="200"/>
      <c r="E92" s="200"/>
      <c r="F92" s="200"/>
      <c r="G92" s="200"/>
      <c r="H92" s="200"/>
      <c r="I92" s="200"/>
    </row>
    <row r="93" spans="1:9" ht="15.75" customHeight="1">
      <c r="A93" s="43" t="s">
        <v>98</v>
      </c>
      <c r="B93" s="11">
        <v>1300</v>
      </c>
      <c r="C93" s="131">
        <f>C94+C95</f>
        <v>532.13</v>
      </c>
      <c r="D93" s="12">
        <v>860</v>
      </c>
      <c r="E93" s="12">
        <f>E94+E95</f>
        <v>788.90000000000009</v>
      </c>
      <c r="F93" s="12">
        <f>F94+F95</f>
        <v>213.3</v>
      </c>
      <c r="G93" s="12">
        <f>G94+G95</f>
        <v>180.3</v>
      </c>
      <c r="H93" s="12">
        <f>H94+H95</f>
        <v>187</v>
      </c>
      <c r="I93" s="12">
        <f>I94+I95</f>
        <v>208.3</v>
      </c>
    </row>
    <row r="94" spans="1:9" ht="25.5">
      <c r="A94" s="10" t="s">
        <v>99</v>
      </c>
      <c r="B94" s="44">
        <v>1301</v>
      </c>
      <c r="C94" s="131">
        <f>C50+C49</f>
        <v>294.33999999999997</v>
      </c>
      <c r="D94" s="12">
        <v>575</v>
      </c>
      <c r="E94" s="12">
        <f>F94+G94+H94+I94</f>
        <v>300</v>
      </c>
      <c r="F94" s="12">
        <f>F50+F49</f>
        <v>78</v>
      </c>
      <c r="G94" s="12">
        <f>G50+G49</f>
        <v>76</v>
      </c>
      <c r="H94" s="12">
        <f>H50+H49</f>
        <v>73</v>
      </c>
      <c r="I94" s="12">
        <f>I50+I49</f>
        <v>73</v>
      </c>
    </row>
    <row r="95" spans="1:9" s="23" customFormat="1">
      <c r="A95" s="45" t="s">
        <v>100</v>
      </c>
      <c r="B95" s="46">
        <v>1302</v>
      </c>
      <c r="C95" s="173">
        <v>237.79</v>
      </c>
      <c r="D95" s="47">
        <v>286</v>
      </c>
      <c r="E95" s="48">
        <f>F95+G95+H95+I95</f>
        <v>488.90000000000003</v>
      </c>
      <c r="F95" s="49">
        <f>25+F53</f>
        <v>135.30000000000001</v>
      </c>
      <c r="G95" s="49">
        <f>25+G53</f>
        <v>104.30000000000001</v>
      </c>
      <c r="H95" s="49">
        <f>25+H53</f>
        <v>114</v>
      </c>
      <c r="I95" s="49">
        <f>25+I53</f>
        <v>135.30000000000001</v>
      </c>
    </row>
    <row r="96" spans="1:9">
      <c r="A96" s="10" t="s">
        <v>25</v>
      </c>
      <c r="B96" s="50">
        <v>1310</v>
      </c>
      <c r="C96" s="174">
        <f>C20+C34</f>
        <v>10251.529999999999</v>
      </c>
      <c r="D96" s="51">
        <f>D20+D34</f>
        <v>11545</v>
      </c>
      <c r="E96" s="52">
        <f>F96+G96+H96+I96</f>
        <v>15462</v>
      </c>
      <c r="F96" s="51">
        <f>F20+F34</f>
        <v>3760</v>
      </c>
      <c r="G96" s="51">
        <f>G20+G34</f>
        <v>3967</v>
      </c>
      <c r="H96" s="51">
        <f>H20+H34</f>
        <v>3876</v>
      </c>
      <c r="I96" s="51">
        <f>I20+I34</f>
        <v>3859</v>
      </c>
    </row>
    <row r="97" spans="1:9" ht="19.5" customHeight="1">
      <c r="A97" s="10" t="s">
        <v>26</v>
      </c>
      <c r="B97" s="50">
        <v>1320</v>
      </c>
      <c r="C97" s="131">
        <f t="shared" ref="C97:I97" si="7">C35+C21</f>
        <v>2205.77</v>
      </c>
      <c r="D97" s="12">
        <f t="shared" si="7"/>
        <v>2540</v>
      </c>
      <c r="E97" s="12">
        <f t="shared" si="7"/>
        <v>3400</v>
      </c>
      <c r="F97" s="12">
        <f t="shared" si="7"/>
        <v>827</v>
      </c>
      <c r="G97" s="12">
        <f t="shared" si="7"/>
        <v>855</v>
      </c>
      <c r="H97" s="12">
        <f t="shared" si="7"/>
        <v>858</v>
      </c>
      <c r="I97" s="12">
        <f t="shared" si="7"/>
        <v>860</v>
      </c>
    </row>
    <row r="98" spans="1:9">
      <c r="A98" s="10" t="s">
        <v>101</v>
      </c>
      <c r="B98" s="50">
        <v>1330</v>
      </c>
      <c r="C98" s="131">
        <v>522.5</v>
      </c>
      <c r="D98" s="12">
        <v>233</v>
      </c>
      <c r="E98" s="14">
        <f>F98+G98+H98+I98</f>
        <v>912</v>
      </c>
      <c r="F98" s="22">
        <v>228</v>
      </c>
      <c r="G98" s="22">
        <v>228</v>
      </c>
      <c r="H98" s="22">
        <v>228</v>
      </c>
      <c r="I98" s="22">
        <v>228</v>
      </c>
    </row>
    <row r="99" spans="1:9">
      <c r="A99" s="10" t="s">
        <v>102</v>
      </c>
      <c r="B99" s="50">
        <v>1340</v>
      </c>
      <c r="C99" s="131">
        <f>C91-C96-C98-C97-C93</f>
        <v>2326.0100000000016</v>
      </c>
      <c r="D99" s="12">
        <v>2516</v>
      </c>
      <c r="E99" s="12">
        <f>E91-E96-E98-E97-E93</f>
        <v>3342.0000000000014</v>
      </c>
      <c r="F99" s="12">
        <f>F91-F96-F98-F97-F93</f>
        <v>811.00000000000023</v>
      </c>
      <c r="G99" s="12">
        <f>G91-G96-G98-G97-G93</f>
        <v>920.00000000000023</v>
      </c>
      <c r="H99" s="12">
        <f>H91-H96-H98-H97-H93</f>
        <v>936</v>
      </c>
      <c r="I99" s="12">
        <f>I91-I96-I98-I97-I93</f>
        <v>675.00000000000023</v>
      </c>
    </row>
    <row r="100" spans="1:9">
      <c r="A100" s="8" t="s">
        <v>103</v>
      </c>
      <c r="B100" s="53">
        <v>1350</v>
      </c>
      <c r="C100" s="133">
        <f>C93+C96+C97+C98+C99</f>
        <v>15837.94</v>
      </c>
      <c r="D100" s="13">
        <v>17693</v>
      </c>
      <c r="E100" s="13">
        <f>E93+E96+E97+E98+E99</f>
        <v>23904.9</v>
      </c>
      <c r="F100" s="13">
        <f>F93+F96+F97+F98+F99</f>
        <v>5839.3</v>
      </c>
      <c r="G100" s="13">
        <f>G93+G96+G97+G98+G99</f>
        <v>6150.3</v>
      </c>
      <c r="H100" s="13">
        <f>H93+H96+H97+H98+H99</f>
        <v>6085</v>
      </c>
      <c r="I100" s="13">
        <f>I93+I96+I97+I98+I99</f>
        <v>5830.3</v>
      </c>
    </row>
    <row r="101" spans="1:9" ht="15.75">
      <c r="A101" s="186" t="s">
        <v>104</v>
      </c>
      <c r="G101" s="1" t="s">
        <v>255</v>
      </c>
    </row>
    <row r="102" spans="1:9">
      <c r="A102" s="54" t="s">
        <v>256</v>
      </c>
      <c r="B102" s="55"/>
      <c r="C102" s="201" t="s">
        <v>105</v>
      </c>
      <c r="D102" s="201"/>
      <c r="E102" s="201"/>
      <c r="F102" s="56"/>
      <c r="G102" s="56" t="s">
        <v>106</v>
      </c>
      <c r="H102" s="57"/>
      <c r="I102" s="58"/>
    </row>
  </sheetData>
  <mergeCells count="11">
    <mergeCell ref="E5:E6"/>
    <mergeCell ref="F5:I5"/>
    <mergeCell ref="A92:I92"/>
    <mergeCell ref="C102:E102"/>
    <mergeCell ref="A1:I1"/>
    <mergeCell ref="G2:I2"/>
    <mergeCell ref="A3:I3"/>
    <mergeCell ref="A5:A6"/>
    <mergeCell ref="B5:B6"/>
    <mergeCell ref="C5:C6"/>
    <mergeCell ref="D5:D6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scale="9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zoomScale="130" workbookViewId="0">
      <selection activeCell="L9" sqref="L9"/>
    </sheetView>
  </sheetViews>
  <sheetFormatPr defaultRowHeight="14.25"/>
  <cols>
    <col min="1" max="1" width="28.7109375" style="57" customWidth="1"/>
    <col min="2" max="2" width="6" style="57" customWidth="1"/>
    <col min="3" max="3" width="10.140625" style="57" bestFit="1" customWidth="1"/>
    <col min="4" max="5" width="9.140625" style="57"/>
    <col min="6" max="6" width="8.42578125" style="57" customWidth="1"/>
    <col min="7" max="9" width="7" style="57" customWidth="1"/>
    <col min="10" max="16384" width="9.140625" style="57"/>
  </cols>
  <sheetData>
    <row r="1" spans="1:9" ht="15.75">
      <c r="G1" s="203" t="s">
        <v>107</v>
      </c>
      <c r="H1" s="203"/>
      <c r="I1" s="203"/>
    </row>
    <row r="2" spans="1:9" ht="15.75">
      <c r="A2" s="210" t="s">
        <v>108</v>
      </c>
      <c r="B2" s="210"/>
      <c r="C2" s="210"/>
      <c r="D2" s="210"/>
      <c r="E2" s="210"/>
      <c r="F2" s="210"/>
      <c r="G2" s="210"/>
      <c r="H2" s="210"/>
      <c r="I2" s="210"/>
    </row>
    <row r="3" spans="1:9" ht="7.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9" ht="15" customHeight="1">
      <c r="A4" s="211" t="s">
        <v>2</v>
      </c>
      <c r="B4" s="212" t="s">
        <v>3</v>
      </c>
      <c r="C4" s="199" t="s">
        <v>237</v>
      </c>
      <c r="D4" s="212" t="s">
        <v>109</v>
      </c>
      <c r="E4" s="213" t="s">
        <v>5</v>
      </c>
      <c r="F4" s="213" t="s">
        <v>6</v>
      </c>
      <c r="G4" s="213"/>
      <c r="H4" s="213"/>
      <c r="I4" s="213"/>
    </row>
    <row r="5" spans="1:9" ht="57" customHeight="1">
      <c r="A5" s="211"/>
      <c r="B5" s="212"/>
      <c r="C5" s="199"/>
      <c r="D5" s="212"/>
      <c r="E5" s="213"/>
      <c r="F5" s="60" t="s">
        <v>7</v>
      </c>
      <c r="G5" s="60" t="s">
        <v>8</v>
      </c>
      <c r="H5" s="60" t="s">
        <v>9</v>
      </c>
      <c r="I5" s="60" t="s">
        <v>10</v>
      </c>
    </row>
    <row r="6" spans="1:9" s="7" customFormat="1" ht="12">
      <c r="A6" s="61">
        <v>1</v>
      </c>
      <c r="B6" s="62">
        <v>2</v>
      </c>
      <c r="C6" s="62">
        <v>3</v>
      </c>
      <c r="D6" s="62">
        <v>4</v>
      </c>
      <c r="E6" s="62">
        <v>6</v>
      </c>
      <c r="F6" s="62">
        <v>7</v>
      </c>
      <c r="G6" s="62">
        <v>8</v>
      </c>
      <c r="H6" s="62">
        <v>9</v>
      </c>
      <c r="I6" s="62">
        <v>10</v>
      </c>
    </row>
    <row r="7" spans="1:9">
      <c r="A7" s="206" t="s">
        <v>110</v>
      </c>
      <c r="B7" s="206"/>
      <c r="C7" s="206"/>
      <c r="D7" s="206"/>
      <c r="E7" s="206"/>
      <c r="F7" s="206"/>
      <c r="G7" s="206"/>
      <c r="H7" s="206"/>
      <c r="I7" s="206"/>
    </row>
    <row r="8" spans="1:9" ht="51.75" customHeight="1">
      <c r="A8" s="63" t="s">
        <v>111</v>
      </c>
      <c r="B8" s="64">
        <v>2000</v>
      </c>
      <c r="C8" s="177">
        <v>22.8</v>
      </c>
      <c r="D8" s="65">
        <v>197</v>
      </c>
      <c r="E8" s="65"/>
      <c r="F8" s="65"/>
      <c r="G8" s="65"/>
      <c r="H8" s="65"/>
      <c r="I8" s="65"/>
    </row>
    <row r="9" spans="1:9" ht="45" customHeight="1">
      <c r="A9" s="63" t="s">
        <v>112</v>
      </c>
      <c r="B9" s="64">
        <v>2010</v>
      </c>
      <c r="C9" s="177"/>
      <c r="D9" s="177"/>
      <c r="E9" s="65"/>
      <c r="F9" s="65"/>
      <c r="G9" s="65"/>
      <c r="H9" s="65"/>
      <c r="I9" s="65"/>
    </row>
    <row r="10" spans="1:9" ht="15">
      <c r="A10" s="63" t="s">
        <v>113</v>
      </c>
      <c r="B10" s="64">
        <v>2030</v>
      </c>
      <c r="C10" s="177"/>
      <c r="D10" s="177"/>
      <c r="E10" s="65"/>
      <c r="F10" s="65"/>
      <c r="G10" s="65"/>
      <c r="H10" s="65"/>
      <c r="I10" s="65"/>
    </row>
    <row r="11" spans="1:9" ht="30">
      <c r="A11" s="63" t="s">
        <v>114</v>
      </c>
      <c r="B11" s="64">
        <v>2031</v>
      </c>
      <c r="C11" s="177"/>
      <c r="D11" s="177"/>
      <c r="E11" s="65"/>
      <c r="F11" s="65"/>
      <c r="G11" s="65"/>
      <c r="H11" s="65"/>
      <c r="I11" s="65"/>
    </row>
    <row r="12" spans="1:9" ht="15">
      <c r="A12" s="63" t="s">
        <v>115</v>
      </c>
      <c r="B12" s="64">
        <v>2040</v>
      </c>
      <c r="C12" s="178">
        <v>48</v>
      </c>
      <c r="D12" s="178">
        <v>197</v>
      </c>
      <c r="E12" s="66"/>
      <c r="F12" s="66"/>
      <c r="G12" s="66"/>
      <c r="H12" s="66"/>
      <c r="I12" s="66"/>
    </row>
    <row r="13" spans="1:9" ht="15">
      <c r="A13" s="63" t="s">
        <v>116</v>
      </c>
      <c r="B13" s="64">
        <v>2050</v>
      </c>
      <c r="C13" s="177"/>
      <c r="D13" s="177"/>
      <c r="E13" s="65"/>
      <c r="F13" s="65"/>
      <c r="G13" s="65"/>
      <c r="H13" s="65"/>
      <c r="I13" s="65"/>
    </row>
    <row r="14" spans="1:9" ht="15">
      <c r="A14" s="63"/>
      <c r="B14" s="64"/>
      <c r="C14" s="177"/>
      <c r="D14" s="177"/>
      <c r="E14" s="65"/>
      <c r="F14" s="65"/>
      <c r="G14" s="65"/>
      <c r="H14" s="65"/>
      <c r="I14" s="65"/>
    </row>
    <row r="15" spans="1:9" ht="15">
      <c r="A15" s="67"/>
      <c r="B15" s="67"/>
      <c r="C15" s="177"/>
      <c r="D15" s="177"/>
      <c r="E15" s="65"/>
      <c r="F15" s="65"/>
      <c r="G15" s="65"/>
      <c r="H15" s="65"/>
      <c r="I15" s="65"/>
    </row>
    <row r="16" spans="1:9" ht="15">
      <c r="A16" s="63" t="s">
        <v>117</v>
      </c>
      <c r="B16" s="64">
        <v>2060</v>
      </c>
      <c r="C16" s="177"/>
      <c r="D16" s="177"/>
      <c r="E16" s="65"/>
      <c r="F16" s="65"/>
      <c r="G16" s="65"/>
      <c r="H16" s="65"/>
      <c r="I16" s="65"/>
    </row>
    <row r="17" spans="1:9" ht="15">
      <c r="A17" s="63"/>
      <c r="B17" s="64"/>
      <c r="C17" s="177"/>
      <c r="D17" s="177"/>
      <c r="E17" s="65"/>
      <c r="F17" s="65"/>
      <c r="G17" s="65"/>
      <c r="H17" s="65"/>
      <c r="I17" s="65"/>
    </row>
    <row r="18" spans="1:9" ht="15">
      <c r="A18" s="63"/>
      <c r="B18" s="64"/>
      <c r="C18" s="177"/>
      <c r="D18" s="177"/>
      <c r="E18" s="65"/>
      <c r="F18" s="65"/>
      <c r="G18" s="65"/>
      <c r="H18" s="65"/>
      <c r="I18" s="65"/>
    </row>
    <row r="19" spans="1:9" ht="60">
      <c r="A19" s="63" t="s">
        <v>118</v>
      </c>
      <c r="B19" s="64">
        <v>2070</v>
      </c>
      <c r="C19" s="177">
        <v>48</v>
      </c>
      <c r="D19" s="177">
        <v>197</v>
      </c>
      <c r="E19" s="65">
        <f>F19+G19+H19+I19+C19</f>
        <v>624</v>
      </c>
      <c r="F19" s="65">
        <v>258</v>
      </c>
      <c r="G19" s="65">
        <v>40</v>
      </c>
      <c r="H19" s="65">
        <v>11</v>
      </c>
      <c r="I19" s="65">
        <v>267</v>
      </c>
    </row>
    <row r="20" spans="1:9">
      <c r="A20" s="206" t="s">
        <v>119</v>
      </c>
      <c r="B20" s="206"/>
      <c r="C20" s="206"/>
      <c r="D20" s="206"/>
      <c r="E20" s="206"/>
      <c r="F20" s="206"/>
      <c r="G20" s="206"/>
      <c r="H20" s="206"/>
      <c r="I20" s="206"/>
    </row>
    <row r="21" spans="1:9" ht="60.75" customHeight="1">
      <c r="A21" s="68" t="s">
        <v>120</v>
      </c>
      <c r="B21" s="69">
        <v>2110</v>
      </c>
      <c r="C21" s="179"/>
      <c r="D21" s="71"/>
      <c r="E21" s="70"/>
      <c r="F21" s="70"/>
      <c r="G21" s="70"/>
      <c r="H21" s="70"/>
      <c r="I21" s="70"/>
    </row>
    <row r="22" spans="1:9" ht="29.25" customHeight="1">
      <c r="A22" s="72" t="s">
        <v>121</v>
      </c>
      <c r="B22" s="64">
        <v>2111</v>
      </c>
      <c r="C22" s="180"/>
      <c r="D22" s="74"/>
      <c r="E22" s="73"/>
      <c r="F22" s="73"/>
      <c r="G22" s="73"/>
      <c r="H22" s="73"/>
      <c r="I22" s="73"/>
    </row>
    <row r="23" spans="1:9" ht="45">
      <c r="A23" s="72" t="s">
        <v>122</v>
      </c>
      <c r="B23" s="64">
        <v>2112</v>
      </c>
      <c r="C23" s="180"/>
      <c r="D23" s="74"/>
      <c r="E23" s="73"/>
      <c r="F23" s="73"/>
      <c r="G23" s="73"/>
      <c r="H23" s="73"/>
      <c r="I23" s="73"/>
    </row>
    <row r="24" spans="1:9" ht="45" customHeight="1">
      <c r="A24" s="63" t="s">
        <v>123</v>
      </c>
      <c r="B24" s="75">
        <v>2113</v>
      </c>
      <c r="C24" s="180"/>
      <c r="D24" s="74"/>
      <c r="E24" s="73"/>
      <c r="F24" s="73"/>
      <c r="G24" s="73"/>
      <c r="H24" s="73"/>
      <c r="I24" s="73"/>
    </row>
    <row r="25" spans="1:9" ht="15">
      <c r="A25" s="63" t="s">
        <v>124</v>
      </c>
      <c r="B25" s="75">
        <v>2114</v>
      </c>
      <c r="C25" s="180"/>
      <c r="D25" s="74"/>
      <c r="E25" s="73"/>
      <c r="F25" s="73"/>
      <c r="G25" s="73"/>
      <c r="H25" s="73"/>
      <c r="I25" s="73"/>
    </row>
    <row r="26" spans="1:9" ht="30" customHeight="1">
      <c r="A26" s="63" t="s">
        <v>125</v>
      </c>
      <c r="B26" s="75">
        <v>2115</v>
      </c>
      <c r="C26" s="180"/>
      <c r="D26" s="74"/>
      <c r="E26" s="73"/>
      <c r="F26" s="73"/>
      <c r="G26" s="73"/>
      <c r="H26" s="73"/>
      <c r="I26" s="73"/>
    </row>
    <row r="27" spans="1:9" ht="30">
      <c r="A27" s="63" t="s">
        <v>126</v>
      </c>
      <c r="B27" s="75">
        <v>2116</v>
      </c>
      <c r="C27" s="179"/>
      <c r="D27" s="71"/>
      <c r="E27" s="73"/>
      <c r="F27" s="70"/>
      <c r="G27" s="70"/>
      <c r="H27" s="70"/>
      <c r="I27" s="70"/>
    </row>
    <row r="28" spans="1:9" ht="15">
      <c r="A28" s="63"/>
      <c r="B28" s="75"/>
      <c r="C28" s="179"/>
      <c r="D28" s="71"/>
      <c r="E28" s="73"/>
      <c r="F28" s="70"/>
      <c r="G28" s="70"/>
      <c r="H28" s="70"/>
      <c r="I28" s="70"/>
    </row>
    <row r="29" spans="1:9" ht="15">
      <c r="A29" s="63"/>
      <c r="B29" s="75"/>
      <c r="C29" s="179"/>
      <c r="D29" s="71"/>
      <c r="E29" s="73"/>
      <c r="F29" s="70"/>
      <c r="G29" s="70"/>
      <c r="H29" s="70"/>
      <c r="I29" s="70"/>
    </row>
    <row r="30" spans="1:9" ht="57.75" customHeight="1">
      <c r="A30" s="68" t="s">
        <v>127</v>
      </c>
      <c r="B30" s="76">
        <v>2120</v>
      </c>
      <c r="C30" s="179">
        <f>C31</f>
        <v>1855.3</v>
      </c>
      <c r="D30" s="65">
        <v>2078</v>
      </c>
      <c r="E30" s="66">
        <f>F30+G30+H30+I30</f>
        <v>2783.16</v>
      </c>
      <c r="F30" s="66">
        <f>F31</f>
        <v>676.8</v>
      </c>
      <c r="G30" s="66">
        <f>G31</f>
        <v>714.06</v>
      </c>
      <c r="H30" s="66">
        <f>H31</f>
        <v>697.68</v>
      </c>
      <c r="I30" s="66">
        <f>I31</f>
        <v>694.62</v>
      </c>
    </row>
    <row r="31" spans="1:9" ht="30" customHeight="1">
      <c r="A31" s="63" t="s">
        <v>125</v>
      </c>
      <c r="B31" s="75">
        <v>2121</v>
      </c>
      <c r="C31" s="180">
        <v>1855.3</v>
      </c>
      <c r="D31" s="65">
        <v>2078</v>
      </c>
      <c r="E31" s="65">
        <f>F31+G31+H31+I31</f>
        <v>2783.16</v>
      </c>
      <c r="F31" s="65">
        <f ca="1">'І Фін результат'!F96*18%</f>
        <v>676.8</v>
      </c>
      <c r="G31" s="65">
        <f ca="1">'І Фін результат'!G96*18%</f>
        <v>714.06</v>
      </c>
      <c r="H31" s="65">
        <f ca="1">'І Фін результат'!H96*18%</f>
        <v>697.68</v>
      </c>
      <c r="I31" s="65">
        <f ca="1">'І Фін результат'!I96*18%</f>
        <v>694.62</v>
      </c>
    </row>
    <row r="32" spans="1:9" ht="15">
      <c r="A32" s="63" t="s">
        <v>128</v>
      </c>
      <c r="B32" s="75">
        <v>2122</v>
      </c>
      <c r="C32" s="180"/>
      <c r="D32" s="65"/>
      <c r="E32" s="65"/>
      <c r="F32" s="65"/>
      <c r="G32" s="65"/>
      <c r="H32" s="65"/>
      <c r="I32" s="65"/>
    </row>
    <row r="33" spans="1:9" ht="15">
      <c r="A33" s="63" t="s">
        <v>129</v>
      </c>
      <c r="B33" s="75">
        <v>2123</v>
      </c>
      <c r="C33" s="180"/>
      <c r="D33" s="65"/>
      <c r="E33" s="65"/>
      <c r="F33" s="65"/>
      <c r="G33" s="65"/>
      <c r="H33" s="65"/>
      <c r="I33" s="65"/>
    </row>
    <row r="34" spans="1:9" ht="30">
      <c r="A34" s="63" t="s">
        <v>126</v>
      </c>
      <c r="B34" s="75">
        <v>2124</v>
      </c>
      <c r="C34" s="180"/>
      <c r="D34" s="65"/>
      <c r="E34" s="65"/>
      <c r="F34" s="65"/>
      <c r="G34" s="65"/>
      <c r="H34" s="65"/>
      <c r="I34" s="65"/>
    </row>
    <row r="35" spans="1:9">
      <c r="C35" s="77"/>
      <c r="D35" s="77"/>
      <c r="E35" s="77"/>
      <c r="F35" s="77"/>
      <c r="G35" s="77"/>
      <c r="H35" s="77"/>
      <c r="I35" s="77"/>
    </row>
    <row r="36" spans="1:9" ht="15">
      <c r="A36" s="63"/>
      <c r="B36" s="75"/>
      <c r="C36" s="65"/>
      <c r="D36" s="65"/>
      <c r="E36" s="65"/>
      <c r="F36" s="65"/>
      <c r="G36" s="65"/>
      <c r="H36" s="65"/>
      <c r="I36" s="65"/>
    </row>
    <row r="37" spans="1:9" ht="57">
      <c r="A37" s="68" t="s">
        <v>130</v>
      </c>
      <c r="B37" s="76">
        <v>2130</v>
      </c>
      <c r="C37" s="178">
        <f t="shared" ref="C37:I37" si="0">C39+C41</f>
        <v>2360.48</v>
      </c>
      <c r="D37" s="66">
        <f t="shared" si="0"/>
        <v>2712</v>
      </c>
      <c r="E37" s="66">
        <f>E39+E41</f>
        <v>3631.93</v>
      </c>
      <c r="F37" s="66">
        <f t="shared" si="0"/>
        <v>883.4</v>
      </c>
      <c r="G37" s="66">
        <f t="shared" si="0"/>
        <v>914.505</v>
      </c>
      <c r="H37" s="66">
        <f t="shared" si="0"/>
        <v>916.14</v>
      </c>
      <c r="I37" s="66">
        <f t="shared" si="0"/>
        <v>917.88499999999999</v>
      </c>
    </row>
    <row r="38" spans="1:9" ht="15">
      <c r="A38" s="63" t="s">
        <v>131</v>
      </c>
      <c r="B38" s="75">
        <v>2131</v>
      </c>
      <c r="C38" s="177"/>
      <c r="D38" s="65"/>
      <c r="E38" s="65"/>
      <c r="F38" s="65"/>
      <c r="G38" s="65"/>
      <c r="H38" s="65"/>
      <c r="I38" s="65"/>
    </row>
    <row r="39" spans="1:9" ht="60">
      <c r="A39" s="63" t="s">
        <v>132</v>
      </c>
      <c r="B39" s="75">
        <v>2132</v>
      </c>
      <c r="C39" s="177">
        <v>2205.77</v>
      </c>
      <c r="D39" s="65">
        <v>2540</v>
      </c>
      <c r="E39" s="65">
        <f>F39+G39+H39+I39</f>
        <v>3400</v>
      </c>
      <c r="F39" s="65">
        <f ca="1">'І Фін результат'!F97</f>
        <v>827</v>
      </c>
      <c r="G39" s="65">
        <f ca="1">'І Фін результат'!G97</f>
        <v>855</v>
      </c>
      <c r="H39" s="65">
        <f ca="1">'І Фін результат'!H97</f>
        <v>858</v>
      </c>
      <c r="I39" s="65">
        <f ca="1">'І Фін результат'!I97</f>
        <v>860</v>
      </c>
    </row>
    <row r="40" spans="1:9" ht="30">
      <c r="A40" s="63" t="s">
        <v>133</v>
      </c>
      <c r="B40" s="75">
        <v>2133</v>
      </c>
      <c r="C40" s="177"/>
      <c r="D40" s="65"/>
      <c r="E40" s="65"/>
      <c r="F40" s="65"/>
      <c r="G40" s="65"/>
      <c r="H40" s="65"/>
      <c r="I40" s="65"/>
    </row>
    <row r="41" spans="1:9" ht="15">
      <c r="A41" s="63" t="s">
        <v>134</v>
      </c>
      <c r="B41" s="75" t="s">
        <v>260</v>
      </c>
      <c r="C41" s="177">
        <v>154.71</v>
      </c>
      <c r="D41" s="65">
        <v>172</v>
      </c>
      <c r="E41" s="65">
        <f>F41+G41+H41+I41</f>
        <v>231.93</v>
      </c>
      <c r="F41" s="65">
        <f ca="1">'І Фін результат'!F96*1.5%</f>
        <v>56.4</v>
      </c>
      <c r="G41" s="65">
        <f ca="1">'І Фін результат'!G96*1.5%</f>
        <v>59.504999999999995</v>
      </c>
      <c r="H41" s="65">
        <f ca="1">'І Фін результат'!H96*1.5%</f>
        <v>58.14</v>
      </c>
      <c r="I41" s="65">
        <f ca="1">'І Фін результат'!I96*1.5%</f>
        <v>57.884999999999998</v>
      </c>
    </row>
    <row r="42" spans="1:9" ht="15">
      <c r="A42" s="63"/>
      <c r="B42" s="75"/>
      <c r="C42" s="177"/>
      <c r="D42" s="65"/>
      <c r="E42" s="65"/>
      <c r="F42" s="65"/>
      <c r="G42" s="65"/>
      <c r="H42" s="65"/>
      <c r="I42" s="65"/>
    </row>
    <row r="43" spans="1:9" ht="28.5">
      <c r="A43" s="68" t="s">
        <v>135</v>
      </c>
      <c r="B43" s="76">
        <v>2140</v>
      </c>
      <c r="C43" s="178"/>
      <c r="D43" s="66"/>
      <c r="E43" s="66"/>
      <c r="F43" s="66"/>
      <c r="G43" s="66"/>
      <c r="H43" s="66"/>
      <c r="I43" s="66"/>
    </row>
    <row r="44" spans="1:9" ht="90">
      <c r="A44" s="63" t="s">
        <v>136</v>
      </c>
      <c r="B44" s="75">
        <v>2141</v>
      </c>
      <c r="C44" s="177"/>
      <c r="D44" s="65"/>
      <c r="E44" s="65"/>
      <c r="F44" s="65"/>
      <c r="G44" s="65"/>
      <c r="H44" s="65"/>
      <c r="I44" s="65"/>
    </row>
    <row r="45" spans="1:9" ht="30">
      <c r="A45" s="63" t="s">
        <v>137</v>
      </c>
      <c r="B45" s="75">
        <v>2142</v>
      </c>
      <c r="C45" s="177"/>
      <c r="D45" s="65"/>
      <c r="E45" s="65"/>
      <c r="F45" s="65"/>
      <c r="G45" s="65"/>
      <c r="H45" s="65"/>
      <c r="I45" s="65"/>
    </row>
    <row r="46" spans="1:9" ht="15">
      <c r="A46" s="63"/>
      <c r="B46" s="75"/>
      <c r="C46" s="177"/>
      <c r="D46" s="65"/>
      <c r="E46" s="65"/>
      <c r="F46" s="65"/>
      <c r="G46" s="65"/>
      <c r="H46" s="65"/>
      <c r="I46" s="65"/>
    </row>
    <row r="47" spans="1:9" ht="15">
      <c r="A47" s="63"/>
      <c r="B47" s="75"/>
      <c r="C47" s="65"/>
      <c r="D47" s="65"/>
      <c r="E47" s="65"/>
      <c r="F47" s="65"/>
      <c r="G47" s="65"/>
      <c r="H47" s="65"/>
      <c r="I47" s="65"/>
    </row>
    <row r="48" spans="1:9" ht="15">
      <c r="A48" s="78"/>
      <c r="B48" s="59"/>
      <c r="C48" s="79"/>
      <c r="D48" s="80"/>
      <c r="E48" s="79"/>
      <c r="F48" s="80"/>
      <c r="G48" s="80"/>
      <c r="H48" s="80"/>
      <c r="I48" s="80"/>
    </row>
    <row r="49" spans="1:9" ht="15">
      <c r="A49" s="78"/>
      <c r="B49" s="59"/>
      <c r="C49" s="79"/>
      <c r="D49" s="80"/>
      <c r="E49" s="79"/>
      <c r="F49" s="80"/>
      <c r="G49" s="80"/>
      <c r="H49" s="80"/>
      <c r="I49" s="80"/>
    </row>
    <row r="50" spans="1:9" ht="15">
      <c r="A50" s="78"/>
      <c r="B50" s="59"/>
      <c r="C50" s="79"/>
      <c r="D50" s="80"/>
      <c r="E50" s="79"/>
      <c r="F50" s="80"/>
      <c r="G50" s="80"/>
      <c r="H50" s="80"/>
      <c r="I50" s="80"/>
    </row>
    <row r="51" spans="1:9" ht="15">
      <c r="A51" s="185" t="s">
        <v>257</v>
      </c>
      <c r="B51" s="81"/>
      <c r="C51" s="207" t="s">
        <v>138</v>
      </c>
      <c r="D51" s="208"/>
      <c r="E51" s="208"/>
      <c r="F51" s="82"/>
      <c r="G51" s="209" t="s">
        <v>254</v>
      </c>
      <c r="H51" s="209"/>
      <c r="I51" s="209"/>
    </row>
    <row r="52" spans="1:9" ht="15">
      <c r="A52" s="54" t="s">
        <v>258</v>
      </c>
      <c r="B52" s="55"/>
      <c r="C52" s="201" t="s">
        <v>105</v>
      </c>
      <c r="D52" s="201"/>
      <c r="E52" s="201"/>
      <c r="F52" s="56"/>
      <c r="G52" s="56" t="s">
        <v>106</v>
      </c>
      <c r="I52" s="58"/>
    </row>
  </sheetData>
  <mergeCells count="13">
    <mergeCell ref="D4:D5"/>
    <mergeCell ref="E4:E5"/>
    <mergeCell ref="F4:I4"/>
    <mergeCell ref="C52:E52"/>
    <mergeCell ref="A7:I7"/>
    <mergeCell ref="A20:I20"/>
    <mergeCell ref="C51:E51"/>
    <mergeCell ref="G51:I51"/>
    <mergeCell ref="G1:I1"/>
    <mergeCell ref="A2:I2"/>
    <mergeCell ref="A4:A5"/>
    <mergeCell ref="B4:B5"/>
    <mergeCell ref="C4:C5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7"/>
  <sheetViews>
    <sheetView zoomScale="130" workbookViewId="0">
      <selection activeCell="E15" sqref="E15"/>
    </sheetView>
  </sheetViews>
  <sheetFormatPr defaultRowHeight="12.75"/>
  <cols>
    <col min="1" max="1" width="29.28515625" style="83" customWidth="1"/>
    <col min="2" max="2" width="6.42578125" style="83" customWidth="1"/>
    <col min="3" max="3" width="10.5703125" style="83" customWidth="1"/>
    <col min="4" max="4" width="9.140625" style="83"/>
    <col min="5" max="5" width="8" style="83" customWidth="1"/>
    <col min="6" max="6" width="6.42578125" style="83" customWidth="1"/>
    <col min="7" max="7" width="7.28515625" style="83" customWidth="1"/>
    <col min="8" max="8" width="6.7109375" style="83" customWidth="1"/>
    <col min="9" max="9" width="7.85546875" style="83" customWidth="1"/>
    <col min="10" max="16384" width="9.140625" style="83"/>
  </cols>
  <sheetData>
    <row r="1" spans="1:9">
      <c r="G1" s="221" t="s">
        <v>139</v>
      </c>
      <c r="H1" s="221"/>
      <c r="I1" s="221"/>
    </row>
    <row r="2" spans="1:9">
      <c r="A2" s="222" t="s">
        <v>140</v>
      </c>
      <c r="B2" s="222"/>
      <c r="C2" s="222"/>
      <c r="D2" s="222"/>
      <c r="E2" s="222"/>
      <c r="F2" s="222"/>
      <c r="G2" s="222"/>
      <c r="H2" s="222"/>
      <c r="I2" s="222"/>
    </row>
    <row r="3" spans="1:9" ht="6" customHeight="1">
      <c r="A3" s="84"/>
      <c r="B3" s="84"/>
      <c r="C3" s="84"/>
      <c r="D3" s="84"/>
      <c r="E3" s="84"/>
      <c r="F3" s="84"/>
      <c r="G3" s="84"/>
      <c r="H3" s="84"/>
      <c r="I3" s="84"/>
    </row>
    <row r="4" spans="1:9" ht="18.75" customHeight="1">
      <c r="A4" s="223" t="s">
        <v>2</v>
      </c>
      <c r="B4" s="225" t="s">
        <v>141</v>
      </c>
      <c r="C4" s="225" t="s">
        <v>237</v>
      </c>
      <c r="D4" s="225" t="s">
        <v>142</v>
      </c>
      <c r="E4" s="199" t="s">
        <v>5</v>
      </c>
      <c r="F4" s="199" t="s">
        <v>6</v>
      </c>
      <c r="G4" s="199"/>
      <c r="H4" s="199"/>
      <c r="I4" s="199"/>
    </row>
    <row r="5" spans="1:9" ht="26.25" customHeight="1">
      <c r="A5" s="224"/>
      <c r="B5" s="225"/>
      <c r="C5" s="225"/>
      <c r="D5" s="225"/>
      <c r="E5" s="199"/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s="6">
        <v>1</v>
      </c>
      <c r="B6" s="4">
        <v>2</v>
      </c>
      <c r="C6" s="4">
        <v>3</v>
      </c>
      <c r="D6" s="4">
        <v>4</v>
      </c>
      <c r="E6" s="4">
        <v>6</v>
      </c>
      <c r="F6" s="4">
        <v>7</v>
      </c>
      <c r="G6" s="4">
        <v>8</v>
      </c>
      <c r="H6" s="4">
        <v>9</v>
      </c>
      <c r="I6" s="4">
        <v>10</v>
      </c>
    </row>
    <row r="7" spans="1:9" ht="19.5" customHeight="1">
      <c r="A7" s="216" t="s">
        <v>143</v>
      </c>
      <c r="B7" s="217"/>
      <c r="C7" s="217"/>
      <c r="D7" s="217"/>
      <c r="E7" s="217"/>
      <c r="F7" s="217"/>
      <c r="G7" s="217"/>
      <c r="H7" s="217"/>
      <c r="I7" s="218"/>
    </row>
    <row r="8" spans="1:9" ht="25.5">
      <c r="A8" s="85" t="s">
        <v>144</v>
      </c>
      <c r="B8" s="86">
        <v>3000</v>
      </c>
      <c r="C8" s="181"/>
      <c r="D8" s="88"/>
      <c r="E8" s="87"/>
      <c r="F8" s="87"/>
      <c r="G8" s="87"/>
      <c r="H8" s="87"/>
      <c r="I8" s="87"/>
    </row>
    <row r="9" spans="1:9" ht="24" customHeight="1">
      <c r="A9" s="10" t="s">
        <v>145</v>
      </c>
      <c r="B9" s="11">
        <v>3010</v>
      </c>
      <c r="C9" s="182"/>
      <c r="D9" s="90"/>
      <c r="E9" s="89"/>
      <c r="F9" s="89"/>
      <c r="G9" s="89"/>
      <c r="H9" s="89"/>
      <c r="I9" s="89"/>
    </row>
    <row r="10" spans="1:9" ht="25.5">
      <c r="A10" s="10" t="s">
        <v>146</v>
      </c>
      <c r="B10" s="11">
        <v>3020</v>
      </c>
      <c r="C10" s="182"/>
      <c r="D10" s="90"/>
      <c r="E10" s="89"/>
      <c r="F10" s="89"/>
      <c r="G10" s="89"/>
      <c r="H10" s="89"/>
      <c r="I10" s="89"/>
    </row>
    <row r="11" spans="1:9">
      <c r="A11" s="10" t="s">
        <v>147</v>
      </c>
      <c r="B11" s="11">
        <v>3021</v>
      </c>
      <c r="C11" s="182"/>
      <c r="D11" s="90"/>
      <c r="E11" s="89"/>
      <c r="F11" s="89"/>
      <c r="G11" s="89"/>
      <c r="H11" s="89"/>
      <c r="I11" s="89"/>
    </row>
    <row r="12" spans="1:9" ht="22.5" customHeight="1">
      <c r="A12" s="10" t="s">
        <v>148</v>
      </c>
      <c r="B12" s="11">
        <v>3030</v>
      </c>
      <c r="C12" s="182"/>
      <c r="D12" s="90"/>
      <c r="E12" s="91"/>
      <c r="F12" s="91"/>
      <c r="G12" s="91"/>
      <c r="H12" s="91"/>
      <c r="I12" s="91"/>
    </row>
    <row r="13" spans="1:9" ht="23.25" customHeight="1">
      <c r="A13" s="10" t="s">
        <v>149</v>
      </c>
      <c r="B13" s="11">
        <v>3040</v>
      </c>
      <c r="C13" s="182"/>
      <c r="D13" s="90"/>
      <c r="E13" s="89"/>
      <c r="F13" s="89"/>
      <c r="G13" s="89"/>
      <c r="H13" s="89"/>
      <c r="I13" s="89"/>
    </row>
    <row r="14" spans="1:9" ht="24.75" customHeight="1">
      <c r="A14" s="10" t="s">
        <v>150</v>
      </c>
      <c r="B14" s="11">
        <v>3050</v>
      </c>
      <c r="C14" s="182"/>
      <c r="D14" s="90"/>
      <c r="E14" s="89"/>
      <c r="F14" s="89"/>
      <c r="G14" s="89"/>
      <c r="H14" s="89"/>
      <c r="I14" s="89"/>
    </row>
    <row r="15" spans="1:9" ht="15" customHeight="1">
      <c r="A15" s="10" t="s">
        <v>151</v>
      </c>
      <c r="B15" s="11">
        <v>3060</v>
      </c>
      <c r="C15" s="181">
        <f>C16+C17+C18+C19+C22</f>
        <v>15363.440000000002</v>
      </c>
      <c r="D15" s="13">
        <f>D16+D17+D18+D19+D20+D21+D22</f>
        <v>17811</v>
      </c>
      <c r="E15" s="92">
        <f t="shared" ref="E15:E22" si="0">F15+G15+H15+I15</f>
        <v>23078.5</v>
      </c>
      <c r="F15" s="92">
        <f>F16+F17+F18+F19+F20+F21</f>
        <v>5769.2</v>
      </c>
      <c r="G15" s="92">
        <f>G16+G17+G18+G19+G20+G21</f>
        <v>5792.2</v>
      </c>
      <c r="H15" s="92">
        <f>H16+H17+H18+H19+H20+H21</f>
        <v>5747.9</v>
      </c>
      <c r="I15" s="92">
        <f>I16+I17+I18+I19+I20+I21</f>
        <v>5769.2</v>
      </c>
    </row>
    <row r="16" spans="1:9" ht="29.25" customHeight="1">
      <c r="A16" s="15" t="s">
        <v>13</v>
      </c>
      <c r="B16" s="11" t="s">
        <v>152</v>
      </c>
      <c r="C16" s="183">
        <v>13390.36</v>
      </c>
      <c r="D16" s="12">
        <v>16391</v>
      </c>
      <c r="E16" s="16">
        <f t="shared" si="0"/>
        <v>21435.599999999999</v>
      </c>
      <c r="F16" s="17">
        <f ca="1">'І Фін результат'!F10</f>
        <v>5358.9</v>
      </c>
      <c r="G16" s="17">
        <f ca="1">'І Фін результат'!G10</f>
        <v>5358.9</v>
      </c>
      <c r="H16" s="17">
        <f ca="1">'І Фін результат'!H10</f>
        <v>5358.9</v>
      </c>
      <c r="I16" s="17">
        <f ca="1">'І Фін результат'!I10</f>
        <v>5358.9</v>
      </c>
    </row>
    <row r="17" spans="1:9" ht="29.25" customHeight="1">
      <c r="A17" s="15" t="s">
        <v>15</v>
      </c>
      <c r="B17" s="11" t="s">
        <v>153</v>
      </c>
      <c r="C17" s="182">
        <v>255.6</v>
      </c>
      <c r="D17" s="12">
        <v>0</v>
      </c>
      <c r="E17" s="16">
        <f t="shared" si="0"/>
        <v>0</v>
      </c>
      <c r="F17" s="17"/>
      <c r="G17" s="17"/>
      <c r="H17" s="17"/>
      <c r="I17" s="17"/>
    </row>
    <row r="18" spans="1:9" ht="42" customHeight="1">
      <c r="A18" s="15" t="s">
        <v>17</v>
      </c>
      <c r="B18" s="11" t="s">
        <v>154</v>
      </c>
      <c r="C18" s="182">
        <v>237.79</v>
      </c>
      <c r="D18" s="12">
        <v>336</v>
      </c>
      <c r="E18" s="16">
        <f t="shared" si="0"/>
        <v>388.90000000000003</v>
      </c>
      <c r="F18" s="17">
        <f ca="1">'І Фін результат'!F12</f>
        <v>110.30000000000001</v>
      </c>
      <c r="G18" s="17">
        <f ca="1">'І Фін результат'!G12</f>
        <v>79.300000000000011</v>
      </c>
      <c r="H18" s="17">
        <f ca="1">'І Фін результат'!H12</f>
        <v>89</v>
      </c>
      <c r="I18" s="17">
        <f ca="1">'І Фін результат'!I12</f>
        <v>110.30000000000001</v>
      </c>
    </row>
    <row r="19" spans="1:9" ht="36.75" customHeight="1">
      <c r="A19" s="15" t="s">
        <v>155</v>
      </c>
      <c r="B19" s="11" t="s">
        <v>156</v>
      </c>
      <c r="C19" s="182">
        <v>985.99</v>
      </c>
      <c r="D19" s="12">
        <v>1080</v>
      </c>
      <c r="E19" s="16">
        <f t="shared" si="0"/>
        <v>1200</v>
      </c>
      <c r="F19" s="19">
        <f ca="1">'І Фін результат'!F13</f>
        <v>300</v>
      </c>
      <c r="G19" s="19">
        <f ca="1">'І Фін результат'!G13</f>
        <v>300</v>
      </c>
      <c r="H19" s="19">
        <f ca="1">'І Фін результат'!H13</f>
        <v>300</v>
      </c>
      <c r="I19" s="19">
        <f ca="1">'І Фін результат'!I13</f>
        <v>300</v>
      </c>
    </row>
    <row r="20" spans="1:9" ht="58.5" customHeight="1">
      <c r="A20" s="167" t="s">
        <v>262</v>
      </c>
      <c r="B20" s="11" t="s">
        <v>157</v>
      </c>
      <c r="C20" s="182"/>
      <c r="D20" s="12"/>
      <c r="E20" s="16">
        <f t="shared" si="0"/>
        <v>49</v>
      </c>
      <c r="F20" s="93"/>
      <c r="G20" s="93">
        <v>49</v>
      </c>
      <c r="H20" s="93"/>
      <c r="I20" s="93"/>
    </row>
    <row r="21" spans="1:9" ht="50.25" customHeight="1">
      <c r="A21" s="167" t="s">
        <v>238</v>
      </c>
      <c r="B21" s="11" t="s">
        <v>158</v>
      </c>
      <c r="C21" s="182"/>
      <c r="D21" s="12">
        <v>4</v>
      </c>
      <c r="E21" s="16">
        <f t="shared" si="0"/>
        <v>5</v>
      </c>
      <c r="F21" s="93"/>
      <c r="G21" s="93">
        <v>5</v>
      </c>
      <c r="H21" s="93"/>
      <c r="I21" s="93"/>
    </row>
    <row r="22" spans="1:9">
      <c r="A22" s="94" t="s">
        <v>159</v>
      </c>
      <c r="B22" s="11"/>
      <c r="C22" s="181">
        <f>C24+C23+C25+C27</f>
        <v>493.7</v>
      </c>
      <c r="D22" s="13">
        <f>D23+D24+D25</f>
        <v>0</v>
      </c>
      <c r="E22" s="13">
        <f t="shared" si="0"/>
        <v>90</v>
      </c>
      <c r="F22" s="13">
        <f>F23+F24+F25+F26</f>
        <v>0</v>
      </c>
      <c r="G22" s="13">
        <f>G23+G24+G25+G26+G27</f>
        <v>70</v>
      </c>
      <c r="H22" s="13">
        <f>H23+H24+H25+H26</f>
        <v>20</v>
      </c>
      <c r="I22" s="13">
        <f>I23+I24+I25+I26</f>
        <v>0</v>
      </c>
    </row>
    <row r="23" spans="1:9" ht="51">
      <c r="A23" s="10" t="s">
        <v>83</v>
      </c>
      <c r="B23" s="11"/>
      <c r="C23" s="182">
        <v>319.89999999999998</v>
      </c>
      <c r="D23" s="12"/>
      <c r="E23" s="12"/>
      <c r="F23" s="12"/>
      <c r="G23" s="12"/>
      <c r="H23" s="12"/>
      <c r="I23" s="12"/>
    </row>
    <row r="24" spans="1:9" ht="38.25">
      <c r="A24" s="15" t="s">
        <v>84</v>
      </c>
      <c r="B24" s="11"/>
      <c r="C24" s="182">
        <v>123.8</v>
      </c>
      <c r="D24" s="12"/>
      <c r="E24" s="12"/>
      <c r="F24" s="12"/>
      <c r="G24" s="12"/>
      <c r="H24" s="12"/>
      <c r="I24" s="12"/>
    </row>
    <row r="25" spans="1:9" ht="38.25">
      <c r="A25" s="10" t="s">
        <v>85</v>
      </c>
      <c r="B25" s="11"/>
      <c r="C25" s="182">
        <v>50</v>
      </c>
      <c r="D25" s="12"/>
      <c r="E25" s="12">
        <f>F25+G25+H25+I25</f>
        <v>70</v>
      </c>
      <c r="F25" s="12"/>
      <c r="G25" s="12">
        <v>70</v>
      </c>
      <c r="H25" s="12"/>
      <c r="I25" s="12"/>
    </row>
    <row r="26" spans="1:9" ht="38.25">
      <c r="A26" s="167" t="s">
        <v>241</v>
      </c>
      <c r="B26" s="11"/>
      <c r="C26" s="182"/>
      <c r="D26" s="12"/>
      <c r="E26" s="12">
        <f>F26+G26+H26+I26</f>
        <v>20</v>
      </c>
      <c r="F26" s="12"/>
      <c r="G26" s="12"/>
      <c r="H26" s="12">
        <v>20</v>
      </c>
      <c r="I26" s="12"/>
    </row>
    <row r="27" spans="1:9">
      <c r="A27" s="10"/>
      <c r="B27" s="11"/>
      <c r="C27" s="131"/>
      <c r="D27" s="12"/>
      <c r="E27" s="12"/>
      <c r="F27" s="12"/>
      <c r="G27" s="12"/>
      <c r="H27" s="12"/>
      <c r="I27" s="12"/>
    </row>
    <row r="28" spans="1:9" ht="25.5">
      <c r="A28" s="8" t="s">
        <v>160</v>
      </c>
      <c r="B28" s="24">
        <v>3100</v>
      </c>
      <c r="C28" s="181">
        <f>C29+C30+C42+C32</f>
        <v>15848.32</v>
      </c>
      <c r="D28" s="133">
        <v>17055</v>
      </c>
      <c r="E28" s="13">
        <f>F28+G28+H28+I28</f>
        <v>22992.899999999998</v>
      </c>
      <c r="F28" s="13">
        <f>F29+F30+F42+F32</f>
        <v>5611.2999999999993</v>
      </c>
      <c r="G28" s="13">
        <f>G29+G30+G42+G32</f>
        <v>5922.2999999999993</v>
      </c>
      <c r="H28" s="13">
        <f>H29+H30+H42+H32</f>
        <v>5857</v>
      </c>
      <c r="I28" s="13">
        <f>I29+I30+I42+I32</f>
        <v>5602.3</v>
      </c>
    </row>
    <row r="29" spans="1:9" ht="25.5">
      <c r="A29" s="10" t="s">
        <v>161</v>
      </c>
      <c r="B29" s="11">
        <v>3110</v>
      </c>
      <c r="C29" s="182">
        <v>2897.32</v>
      </c>
      <c r="D29" s="131">
        <v>3121</v>
      </c>
      <c r="E29" s="12">
        <f>F29+G29+H29+I29</f>
        <v>3980.8999999999996</v>
      </c>
      <c r="F29" s="12">
        <f ca="1">'І Фін результат'!F30+'І Фін результат'!F32+'І Фін результат'!F33+'І Фін результат'!F48</f>
        <v>1010.3</v>
      </c>
      <c r="G29" s="12">
        <f ca="1">'І Фін результат'!G30+'І Фін результат'!G32+'І Фін результат'!G33+'І Фін результат'!G48</f>
        <v>1011.3</v>
      </c>
      <c r="H29" s="12">
        <f ca="1">'І Фін результат'!H30+'І Фін результат'!H32+'І Фін результат'!H33+'І Фін результат'!H48</f>
        <v>1089</v>
      </c>
      <c r="I29" s="12">
        <f ca="1">'І Фін результат'!I30+'І Фін результат'!I32+'І Фін результат'!I33+'І Фін результат'!I48</f>
        <v>870.3</v>
      </c>
    </row>
    <row r="30" spans="1:9">
      <c r="A30" s="10" t="s">
        <v>162</v>
      </c>
      <c r="B30" s="11">
        <v>3120</v>
      </c>
      <c r="C30" s="182">
        <v>8241.52</v>
      </c>
      <c r="D30" s="131">
        <v>9294</v>
      </c>
      <c r="E30" s="95">
        <f>F30+G30+H30+I30</f>
        <v>12591.91</v>
      </c>
      <c r="F30" s="96">
        <f ca="1">'І Фін результат'!F96-F35-F39+242-228</f>
        <v>3040.7999999999997</v>
      </c>
      <c r="G30" s="96">
        <f ca="1">'І Фін результат'!G96-G35-G39+312-228</f>
        <v>3277.4349999999999</v>
      </c>
      <c r="H30" s="96">
        <f ca="1">'І Фін результат'!H96-H35-H39+262-228</f>
        <v>3154.1800000000003</v>
      </c>
      <c r="I30" s="96">
        <f ca="1">'І Фін результат'!I96-I35-I39+241-228</f>
        <v>3119.4949999999999</v>
      </c>
    </row>
    <row r="31" spans="1:9" ht="24" customHeight="1">
      <c r="A31" s="10" t="s">
        <v>163</v>
      </c>
      <c r="B31" s="11">
        <v>3130</v>
      </c>
      <c r="C31" s="182"/>
      <c r="D31" s="12"/>
      <c r="E31" s="12"/>
      <c r="F31" s="12"/>
      <c r="G31" s="12"/>
      <c r="H31" s="12"/>
      <c r="I31" s="12"/>
    </row>
    <row r="32" spans="1:9" ht="33" customHeight="1">
      <c r="A32" s="10" t="s">
        <v>164</v>
      </c>
      <c r="B32" s="11">
        <v>3140</v>
      </c>
      <c r="C32" s="182">
        <f>C35+C39+C40</f>
        <v>4215.78</v>
      </c>
      <c r="D32" s="182">
        <v>4790</v>
      </c>
      <c r="E32" s="89">
        <f>F32+G32+H32+I32</f>
        <v>6415.09</v>
      </c>
      <c r="F32" s="89">
        <f>F35+F39+F40</f>
        <v>1560.1999999999998</v>
      </c>
      <c r="G32" s="89">
        <f>G35+G39+G40</f>
        <v>1628.5650000000001</v>
      </c>
      <c r="H32" s="89">
        <f>H35+H39+H40</f>
        <v>1613.82</v>
      </c>
      <c r="I32" s="89">
        <f>I35+I39+I40</f>
        <v>1612.5050000000001</v>
      </c>
    </row>
    <row r="33" spans="1:9" ht="15" customHeight="1">
      <c r="A33" s="10" t="s">
        <v>165</v>
      </c>
      <c r="B33" s="5">
        <v>3141</v>
      </c>
      <c r="C33" s="182"/>
      <c r="D33" s="90"/>
      <c r="E33" s="89"/>
      <c r="F33" s="89"/>
      <c r="G33" s="89"/>
      <c r="H33" s="89"/>
      <c r="I33" s="89"/>
    </row>
    <row r="34" spans="1:9">
      <c r="A34" s="10" t="s">
        <v>166</v>
      </c>
      <c r="B34" s="5">
        <v>3142</v>
      </c>
      <c r="C34" s="182"/>
      <c r="D34" s="90"/>
      <c r="E34" s="89"/>
      <c r="F34" s="89"/>
      <c r="G34" s="89"/>
      <c r="H34" s="89"/>
      <c r="I34" s="89"/>
    </row>
    <row r="35" spans="1:9">
      <c r="A35" s="10" t="s">
        <v>125</v>
      </c>
      <c r="B35" s="5">
        <v>3143</v>
      </c>
      <c r="C35" s="182">
        <v>1855.3</v>
      </c>
      <c r="D35" s="90">
        <v>2078</v>
      </c>
      <c r="E35" s="89">
        <f>F35+G35+H35+I35</f>
        <v>2783.16</v>
      </c>
      <c r="F35" s="89">
        <f ca="1">'ІІ Розр з бюджетом'!F31</f>
        <v>676.8</v>
      </c>
      <c r="G35" s="89">
        <f ca="1">'ІІ Розр з бюджетом'!G31</f>
        <v>714.06</v>
      </c>
      <c r="H35" s="89">
        <f ca="1">'ІІ Розр з бюджетом'!H31</f>
        <v>697.68</v>
      </c>
      <c r="I35" s="89">
        <f ca="1">'ІІ Розр з бюджетом'!I31</f>
        <v>694.62</v>
      </c>
    </row>
    <row r="36" spans="1:9" ht="15.75" customHeight="1">
      <c r="A36" s="10" t="s">
        <v>167</v>
      </c>
      <c r="B36" s="5">
        <v>3144</v>
      </c>
      <c r="C36" s="182"/>
      <c r="D36" s="90"/>
      <c r="E36" s="89"/>
      <c r="F36" s="89"/>
      <c r="G36" s="89"/>
      <c r="H36" s="89"/>
      <c r="I36" s="89"/>
    </row>
    <row r="37" spans="1:9" ht="30" customHeight="1">
      <c r="A37" s="10" t="s">
        <v>168</v>
      </c>
      <c r="B37" s="5" t="s">
        <v>169</v>
      </c>
      <c r="C37" s="182"/>
      <c r="D37" s="90"/>
      <c r="E37" s="89"/>
      <c r="F37" s="89"/>
      <c r="G37" s="89"/>
      <c r="H37" s="89"/>
      <c r="I37" s="89"/>
    </row>
    <row r="38" spans="1:9">
      <c r="A38" s="10" t="s">
        <v>170</v>
      </c>
      <c r="B38" s="5">
        <v>3150</v>
      </c>
      <c r="C38" s="182"/>
      <c r="D38" s="90"/>
      <c r="E38" s="89"/>
      <c r="F38" s="89"/>
      <c r="G38" s="89"/>
      <c r="H38" s="89"/>
      <c r="I38" s="89"/>
    </row>
    <row r="39" spans="1:9" ht="15">
      <c r="A39" s="63" t="s">
        <v>134</v>
      </c>
      <c r="B39" s="5" t="s">
        <v>171</v>
      </c>
      <c r="C39" s="182">
        <v>154.71</v>
      </c>
      <c r="D39" s="90">
        <v>172</v>
      </c>
      <c r="E39" s="89">
        <f>F39+G39+H39+I39</f>
        <v>231.93</v>
      </c>
      <c r="F39" s="89">
        <f ca="1">'ІІ Розр з бюджетом'!F41</f>
        <v>56.4</v>
      </c>
      <c r="G39" s="89">
        <f ca="1">'ІІ Розр з бюджетом'!G41</f>
        <v>59.504999999999995</v>
      </c>
      <c r="H39" s="89">
        <f ca="1">'ІІ Розр з бюджетом'!H41</f>
        <v>58.14</v>
      </c>
      <c r="I39" s="89">
        <f ca="1">'ІІ Розр з бюджетом'!I41</f>
        <v>57.884999999999998</v>
      </c>
    </row>
    <row r="40" spans="1:9" ht="45">
      <c r="A40" s="63" t="s">
        <v>132</v>
      </c>
      <c r="B40" s="5" t="s">
        <v>172</v>
      </c>
      <c r="C40" s="182">
        <v>2205.77</v>
      </c>
      <c r="D40" s="90">
        <v>2540</v>
      </c>
      <c r="E40" s="89">
        <f>F40+G40+H40+I40</f>
        <v>3400</v>
      </c>
      <c r="F40" s="89">
        <f ca="1">'ІІ Розр з бюджетом'!F39</f>
        <v>827</v>
      </c>
      <c r="G40" s="89">
        <f ca="1">'ІІ Розр з бюджетом'!G39</f>
        <v>855</v>
      </c>
      <c r="H40" s="89">
        <f ca="1">'ІІ Розр з бюджетом'!H39</f>
        <v>858</v>
      </c>
      <c r="I40" s="89">
        <f ca="1">'ІІ Розр з бюджетом'!I39</f>
        <v>860</v>
      </c>
    </row>
    <row r="41" spans="1:9" ht="14.25" customHeight="1">
      <c r="A41" s="10" t="s">
        <v>173</v>
      </c>
      <c r="B41" s="11">
        <v>3160</v>
      </c>
      <c r="C41" s="182"/>
      <c r="D41" s="90"/>
      <c r="E41" s="89"/>
      <c r="F41" s="89"/>
      <c r="G41" s="89"/>
      <c r="H41" s="89"/>
      <c r="I41" s="89"/>
    </row>
    <row r="42" spans="1:9">
      <c r="A42" s="10" t="s">
        <v>29</v>
      </c>
      <c r="B42" s="11">
        <v>3170</v>
      </c>
      <c r="C42" s="181">
        <f>C44+C43+C46</f>
        <v>493.7</v>
      </c>
      <c r="D42" s="133">
        <v>0</v>
      </c>
      <c r="E42" s="88">
        <f>E43+E44+E46+E45</f>
        <v>5</v>
      </c>
      <c r="F42" s="97">
        <f>F43+F44+F46</f>
        <v>0</v>
      </c>
      <c r="G42" s="97">
        <f>G43+G44+G46+G45</f>
        <v>5</v>
      </c>
      <c r="H42" s="97">
        <f>H43+H44+H46</f>
        <v>0</v>
      </c>
      <c r="I42" s="97">
        <f>I43+I44+I46</f>
        <v>0</v>
      </c>
    </row>
    <row r="43" spans="1:9" ht="51">
      <c r="A43" s="45" t="s">
        <v>86</v>
      </c>
      <c r="B43" s="11"/>
      <c r="C43" s="182">
        <v>319.89999999999998</v>
      </c>
      <c r="D43" s="12"/>
      <c r="E43" s="90"/>
      <c r="F43" s="90"/>
      <c r="G43" s="90"/>
      <c r="H43" s="90"/>
      <c r="I43" s="90"/>
    </row>
    <row r="44" spans="1:9" ht="35.25" customHeight="1">
      <c r="A44" s="98" t="s">
        <v>87</v>
      </c>
      <c r="B44" s="11"/>
      <c r="C44" s="182">
        <v>123.8</v>
      </c>
      <c r="D44" s="12"/>
      <c r="E44" s="90"/>
      <c r="F44" s="90"/>
      <c r="G44" s="90"/>
      <c r="H44" s="90"/>
      <c r="I44" s="90"/>
    </row>
    <row r="45" spans="1:9" ht="49.5" customHeight="1">
      <c r="A45" s="167" t="s">
        <v>240</v>
      </c>
      <c r="B45" s="11"/>
      <c r="C45" s="182"/>
      <c r="D45" s="12">
        <v>0</v>
      </c>
      <c r="E45" s="89">
        <f>F45+G45+H45+I45</f>
        <v>5</v>
      </c>
      <c r="F45" s="90"/>
      <c r="G45" s="191">
        <v>5</v>
      </c>
      <c r="H45" s="90"/>
      <c r="I45" s="90"/>
    </row>
    <row r="46" spans="1:9" ht="25.5">
      <c r="A46" s="45" t="s">
        <v>88</v>
      </c>
      <c r="B46" s="11"/>
      <c r="C46" s="182">
        <v>50</v>
      </c>
      <c r="D46" s="12"/>
      <c r="E46" s="90"/>
      <c r="F46" s="90"/>
      <c r="G46" s="90"/>
      <c r="H46" s="90"/>
      <c r="I46" s="90"/>
    </row>
    <row r="47" spans="1:9" ht="25.5">
      <c r="A47" s="8" t="s">
        <v>174</v>
      </c>
      <c r="B47" s="24">
        <v>3195</v>
      </c>
      <c r="C47" s="181"/>
      <c r="D47" s="88"/>
      <c r="E47" s="87"/>
      <c r="F47" s="87"/>
      <c r="G47" s="87"/>
      <c r="H47" s="87"/>
      <c r="I47" s="87"/>
    </row>
    <row r="48" spans="1:9" ht="19.5" customHeight="1">
      <c r="A48" s="216" t="s">
        <v>175</v>
      </c>
      <c r="B48" s="217"/>
      <c r="C48" s="217"/>
      <c r="D48" s="217"/>
      <c r="E48" s="217"/>
      <c r="F48" s="217"/>
      <c r="G48" s="217"/>
      <c r="H48" s="217"/>
      <c r="I48" s="218"/>
    </row>
    <row r="49" spans="1:9" ht="43.5" customHeight="1">
      <c r="A49" s="85" t="s">
        <v>176</v>
      </c>
      <c r="B49" s="86">
        <v>3200</v>
      </c>
      <c r="C49" s="87"/>
      <c r="D49" s="87"/>
      <c r="E49" s="87"/>
      <c r="F49" s="87"/>
      <c r="G49" s="87"/>
      <c r="H49" s="87"/>
      <c r="I49" s="87"/>
    </row>
    <row r="50" spans="1:9" ht="25.5">
      <c r="A50" s="10" t="s">
        <v>177</v>
      </c>
      <c r="B50" s="5">
        <v>3210</v>
      </c>
      <c r="C50" s="89"/>
      <c r="D50" s="89"/>
      <c r="E50" s="89"/>
      <c r="F50" s="89"/>
      <c r="G50" s="89"/>
      <c r="H50" s="89"/>
      <c r="I50" s="89"/>
    </row>
    <row r="51" spans="1:9" ht="25.5">
      <c r="A51" s="10" t="s">
        <v>178</v>
      </c>
      <c r="B51" s="11">
        <v>3220</v>
      </c>
      <c r="C51" s="89"/>
      <c r="D51" s="89"/>
      <c r="E51" s="89"/>
      <c r="F51" s="89"/>
      <c r="G51" s="89"/>
      <c r="H51" s="89"/>
      <c r="I51" s="89"/>
    </row>
    <row r="52" spans="1:9" ht="23.25" customHeight="1">
      <c r="A52" s="10" t="s">
        <v>151</v>
      </c>
      <c r="B52" s="11">
        <v>3230</v>
      </c>
      <c r="C52" s="89"/>
      <c r="D52" s="89"/>
      <c r="E52" s="89"/>
      <c r="F52" s="89"/>
      <c r="G52" s="89"/>
      <c r="H52" s="89"/>
      <c r="I52" s="89"/>
    </row>
    <row r="53" spans="1:9" ht="10.5" customHeight="1">
      <c r="A53" s="10"/>
      <c r="B53" s="11"/>
      <c r="C53" s="89"/>
      <c r="D53" s="89"/>
      <c r="E53" s="89"/>
      <c r="F53" s="89"/>
      <c r="G53" s="89"/>
      <c r="H53" s="89"/>
      <c r="I53" s="89"/>
    </row>
    <row r="54" spans="1:9" ht="10.5" customHeight="1">
      <c r="A54" s="10"/>
      <c r="B54" s="11"/>
      <c r="C54" s="89"/>
      <c r="D54" s="89"/>
      <c r="E54" s="89"/>
      <c r="F54" s="89"/>
      <c r="G54" s="89"/>
      <c r="H54" s="89"/>
      <c r="I54" s="89"/>
    </row>
    <row r="55" spans="1:9" ht="25.5">
      <c r="A55" s="8" t="s">
        <v>179</v>
      </c>
      <c r="B55" s="24">
        <v>3255</v>
      </c>
      <c r="C55" s="181">
        <f>C56</f>
        <v>865.29</v>
      </c>
      <c r="D55" s="13">
        <f t="shared" ref="D55:I55" si="1">D56</f>
        <v>405</v>
      </c>
      <c r="E55" s="13">
        <f t="shared" si="1"/>
        <v>1122</v>
      </c>
      <c r="F55" s="13">
        <f t="shared" si="1"/>
        <v>290</v>
      </c>
      <c r="G55" s="13">
        <f t="shared" si="1"/>
        <v>289</v>
      </c>
      <c r="H55" s="13">
        <f t="shared" si="1"/>
        <v>377</v>
      </c>
      <c r="I55" s="13">
        <f t="shared" si="1"/>
        <v>166</v>
      </c>
    </row>
    <row r="56" spans="1:9" ht="28.5" customHeight="1">
      <c r="A56" s="10" t="s">
        <v>180</v>
      </c>
      <c r="B56" s="11">
        <v>3260</v>
      </c>
      <c r="C56" s="182">
        <v>865.29</v>
      </c>
      <c r="D56" s="12">
        <v>405</v>
      </c>
      <c r="E56" s="39">
        <f>F56+G56+H56+I56</f>
        <v>1122</v>
      </c>
      <c r="F56" s="34">
        <f ca="1">'І Фін результат'!F56+'І Фін результат'!F57</f>
        <v>290</v>
      </c>
      <c r="G56" s="34">
        <f ca="1">'І Фін результат'!G56+'І Фін результат'!G57</f>
        <v>289</v>
      </c>
      <c r="H56" s="34">
        <f ca="1">'І Фін результат'!H56+'І Фін результат'!H57</f>
        <v>377</v>
      </c>
      <c r="I56" s="34">
        <f ca="1">'І Фін результат'!I56+'І Фін результат'!I57</f>
        <v>166</v>
      </c>
    </row>
    <row r="57" spans="1:9" ht="25.5">
      <c r="A57" s="10" t="s">
        <v>181</v>
      </c>
      <c r="B57" s="11">
        <v>3265</v>
      </c>
      <c r="C57" s="182"/>
      <c r="D57" s="89"/>
      <c r="E57" s="89"/>
      <c r="F57" s="89"/>
      <c r="G57" s="89"/>
      <c r="H57" s="89"/>
      <c r="I57" s="89"/>
    </row>
    <row r="58" spans="1:9" ht="38.25">
      <c r="A58" s="10" t="s">
        <v>182</v>
      </c>
      <c r="B58" s="11">
        <v>3270</v>
      </c>
      <c r="C58" s="182"/>
      <c r="D58" s="89"/>
      <c r="E58" s="89"/>
      <c r="F58" s="89"/>
      <c r="G58" s="89"/>
      <c r="H58" s="89"/>
      <c r="I58" s="89"/>
    </row>
    <row r="59" spans="1:9">
      <c r="A59" s="10" t="s">
        <v>29</v>
      </c>
      <c r="B59" s="11">
        <v>3280</v>
      </c>
      <c r="C59" s="182"/>
      <c r="D59" s="89"/>
      <c r="E59" s="89"/>
      <c r="F59" s="89"/>
      <c r="G59" s="89"/>
      <c r="H59" s="89"/>
      <c r="I59" s="89"/>
    </row>
    <row r="60" spans="1:9" ht="25.5">
      <c r="A60" s="99" t="s">
        <v>183</v>
      </c>
      <c r="B60" s="100">
        <v>3295</v>
      </c>
      <c r="C60" s="181"/>
      <c r="D60" s="87"/>
      <c r="E60" s="87"/>
      <c r="F60" s="87"/>
      <c r="G60" s="87"/>
      <c r="H60" s="87"/>
      <c r="I60" s="87"/>
    </row>
    <row r="61" spans="1:9">
      <c r="A61" s="8" t="s">
        <v>184</v>
      </c>
      <c r="B61" s="24">
        <v>3400</v>
      </c>
      <c r="C61" s="181">
        <v>1505.6</v>
      </c>
      <c r="D61" s="87"/>
      <c r="E61" s="87"/>
      <c r="F61" s="87"/>
      <c r="G61" s="87"/>
      <c r="H61" s="87"/>
      <c r="I61" s="87"/>
    </row>
    <row r="62" spans="1:9" ht="15.75" customHeight="1">
      <c r="A62" s="10" t="s">
        <v>185</v>
      </c>
      <c r="B62" s="11">
        <v>3405</v>
      </c>
      <c r="C62" s="182">
        <v>1569.5</v>
      </c>
      <c r="D62" s="89"/>
      <c r="E62" s="89"/>
      <c r="F62" s="89"/>
      <c r="G62" s="89"/>
      <c r="H62" s="89"/>
      <c r="I62" s="89"/>
    </row>
    <row r="63" spans="1:9" ht="17.25" customHeight="1">
      <c r="A63" s="10" t="s">
        <v>186</v>
      </c>
      <c r="B63" s="11">
        <v>3415</v>
      </c>
      <c r="C63" s="182">
        <v>3075.1</v>
      </c>
      <c r="D63" s="131">
        <v>197</v>
      </c>
      <c r="E63" s="33">
        <f>F63+G63+H63+I63</f>
        <v>0</v>
      </c>
      <c r="F63" s="12"/>
      <c r="G63" s="12"/>
      <c r="H63" s="12"/>
      <c r="I63" s="12"/>
    </row>
    <row r="64" spans="1:9">
      <c r="A64" s="101"/>
      <c r="B64" s="102"/>
      <c r="C64" s="103"/>
      <c r="D64" s="104"/>
      <c r="E64" s="105"/>
      <c r="F64" s="104"/>
      <c r="G64" s="104"/>
      <c r="H64" s="104"/>
      <c r="I64" s="104"/>
    </row>
    <row r="65" spans="1:24" ht="29.25" customHeight="1">
      <c r="A65" s="184" t="s">
        <v>104</v>
      </c>
      <c r="B65" s="107"/>
      <c r="C65" s="219" t="s">
        <v>187</v>
      </c>
      <c r="D65" s="219"/>
      <c r="E65" s="219"/>
      <c r="F65" s="108"/>
      <c r="G65" s="220" t="s">
        <v>254</v>
      </c>
      <c r="H65" s="220"/>
      <c r="I65" s="220"/>
      <c r="P65" s="106"/>
      <c r="Q65" s="107"/>
      <c r="R65" s="109"/>
      <c r="S65" s="109"/>
      <c r="T65" s="109"/>
      <c r="U65" s="108"/>
      <c r="V65" s="110"/>
      <c r="W65" s="110"/>
      <c r="X65" s="110"/>
    </row>
    <row r="66" spans="1:24">
      <c r="A66" s="111" t="s">
        <v>188</v>
      </c>
      <c r="B66" s="110"/>
      <c r="C66" s="214" t="s">
        <v>189</v>
      </c>
      <c r="D66" s="214"/>
      <c r="E66" s="214"/>
      <c r="F66" s="112"/>
      <c r="G66" s="215" t="s">
        <v>190</v>
      </c>
      <c r="H66" s="215"/>
      <c r="I66" s="215"/>
      <c r="P66" s="111"/>
      <c r="Q66" s="110"/>
      <c r="R66" s="113"/>
      <c r="S66" s="113"/>
      <c r="T66" s="113"/>
      <c r="U66" s="112"/>
      <c r="V66" s="114"/>
      <c r="W66" s="114"/>
      <c r="X66" s="114"/>
    </row>
    <row r="67" spans="1:24">
      <c r="A67" s="115"/>
      <c r="B67" s="115"/>
      <c r="C67" s="115"/>
      <c r="D67" s="115"/>
      <c r="E67" s="115"/>
      <c r="F67" s="115"/>
      <c r="G67" s="115"/>
      <c r="H67" s="115"/>
      <c r="I67" s="115"/>
    </row>
    <row r="68" spans="1:24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24">
      <c r="A69" s="115"/>
      <c r="B69" s="115"/>
      <c r="C69" s="115"/>
      <c r="D69" s="115"/>
      <c r="E69" s="115"/>
      <c r="F69" s="115"/>
      <c r="G69" s="115"/>
      <c r="H69" s="115"/>
      <c r="I69" s="115"/>
    </row>
    <row r="70" spans="1:24">
      <c r="A70" s="115"/>
      <c r="B70" s="115"/>
      <c r="C70" s="115"/>
      <c r="D70" s="115"/>
      <c r="E70" s="115"/>
      <c r="F70" s="115"/>
      <c r="G70" s="115"/>
      <c r="H70" s="115"/>
      <c r="I70" s="115"/>
    </row>
    <row r="71" spans="1:24">
      <c r="A71" s="115"/>
      <c r="B71" s="115"/>
      <c r="C71" s="115"/>
      <c r="D71" s="115"/>
      <c r="E71" s="115"/>
      <c r="F71" s="115"/>
      <c r="G71" s="115"/>
      <c r="H71" s="115"/>
      <c r="I71" s="115"/>
    </row>
    <row r="72" spans="1:24">
      <c r="A72" s="115"/>
      <c r="B72" s="115"/>
      <c r="C72" s="115"/>
      <c r="D72" s="115"/>
      <c r="E72" s="115"/>
      <c r="F72" s="115"/>
      <c r="G72" s="115"/>
      <c r="H72" s="115"/>
      <c r="I72" s="115"/>
    </row>
    <row r="73" spans="1:24">
      <c r="A73" s="115"/>
      <c r="B73" s="115"/>
      <c r="C73" s="115"/>
      <c r="D73" s="115"/>
      <c r="E73" s="115"/>
      <c r="F73" s="115"/>
      <c r="G73" s="115"/>
      <c r="H73" s="115"/>
      <c r="I73" s="115"/>
    </row>
    <row r="74" spans="1:24">
      <c r="A74" s="115"/>
      <c r="B74" s="115"/>
      <c r="C74" s="115"/>
      <c r="D74" s="115"/>
      <c r="E74" s="115"/>
      <c r="F74" s="115"/>
      <c r="G74" s="115"/>
      <c r="H74" s="115"/>
      <c r="I74" s="115"/>
    </row>
    <row r="75" spans="1:24">
      <c r="A75" s="115"/>
      <c r="B75" s="115"/>
      <c r="C75" s="115"/>
      <c r="D75" s="115"/>
      <c r="E75" s="115"/>
      <c r="F75" s="115"/>
      <c r="G75" s="115"/>
      <c r="H75" s="115"/>
      <c r="I75" s="115"/>
    </row>
    <row r="76" spans="1:24">
      <c r="A76" s="115"/>
      <c r="B76" s="115"/>
      <c r="C76" s="115"/>
      <c r="D76" s="115"/>
      <c r="E76" s="115"/>
      <c r="F76" s="115"/>
      <c r="G76" s="115"/>
      <c r="H76" s="115"/>
      <c r="I76" s="115"/>
    </row>
    <row r="77" spans="1:24">
      <c r="A77" s="115"/>
      <c r="B77" s="115"/>
      <c r="C77" s="115"/>
      <c r="D77" s="115"/>
      <c r="E77" s="115"/>
      <c r="F77" s="115"/>
      <c r="G77" s="115"/>
      <c r="H77" s="115"/>
      <c r="I77" s="115"/>
    </row>
  </sheetData>
  <mergeCells count="14">
    <mergeCell ref="G1:I1"/>
    <mergeCell ref="A2:I2"/>
    <mergeCell ref="A4:A5"/>
    <mergeCell ref="B4:B5"/>
    <mergeCell ref="C4:C5"/>
    <mergeCell ref="D4:D5"/>
    <mergeCell ref="E4:E5"/>
    <mergeCell ref="F4:I4"/>
    <mergeCell ref="C66:E66"/>
    <mergeCell ref="G66:I66"/>
    <mergeCell ref="A7:I7"/>
    <mergeCell ref="A48:I48"/>
    <mergeCell ref="C65:E65"/>
    <mergeCell ref="G65:I65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scale="8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zoomScale="120" workbookViewId="0">
      <selection activeCell="L17" sqref="L17"/>
    </sheetView>
  </sheetViews>
  <sheetFormatPr defaultRowHeight="14.25"/>
  <cols>
    <col min="1" max="1" width="28.42578125" style="57" customWidth="1"/>
    <col min="2" max="2" width="6.42578125" style="57" customWidth="1"/>
    <col min="3" max="5" width="9.140625" style="57"/>
    <col min="6" max="6" width="7.140625" style="57" customWidth="1"/>
    <col min="7" max="7" width="7.7109375" style="57" customWidth="1"/>
    <col min="8" max="8" width="8" style="57" customWidth="1"/>
    <col min="9" max="9" width="7.7109375" style="57" customWidth="1"/>
    <col min="10" max="16384" width="9.140625" style="57"/>
  </cols>
  <sheetData>
    <row r="1" spans="1:11" ht="15.75">
      <c r="G1" s="203" t="s">
        <v>191</v>
      </c>
      <c r="H1" s="203"/>
      <c r="I1" s="203"/>
    </row>
    <row r="2" spans="1:11" ht="15.75">
      <c r="A2" s="228" t="s">
        <v>192</v>
      </c>
      <c r="B2" s="228"/>
      <c r="C2" s="228"/>
      <c r="D2" s="228"/>
      <c r="E2" s="228"/>
      <c r="F2" s="228"/>
      <c r="G2" s="228"/>
      <c r="H2" s="228"/>
      <c r="I2" s="228"/>
    </row>
    <row r="3" spans="1:11" ht="15">
      <c r="A3" s="55"/>
      <c r="B3" s="55"/>
      <c r="C3" s="55"/>
      <c r="D3" s="55"/>
      <c r="E3" s="55"/>
      <c r="F3" s="55"/>
      <c r="G3" s="55"/>
      <c r="H3" s="55"/>
      <c r="I3" s="55"/>
    </row>
    <row r="4" spans="1:11" ht="60">
      <c r="A4" s="64" t="s">
        <v>2</v>
      </c>
      <c r="B4" s="116" t="s">
        <v>3</v>
      </c>
      <c r="C4" s="116" t="s">
        <v>237</v>
      </c>
      <c r="D4" s="116" t="s">
        <v>109</v>
      </c>
      <c r="E4" s="116" t="s">
        <v>5</v>
      </c>
      <c r="F4" s="229" t="s">
        <v>6</v>
      </c>
      <c r="G4" s="230"/>
      <c r="H4" s="230"/>
      <c r="I4" s="231"/>
    </row>
    <row r="5" spans="1:11" ht="15">
      <c r="A5" s="64"/>
      <c r="B5" s="116"/>
      <c r="C5" s="116"/>
      <c r="D5" s="116"/>
      <c r="E5" s="116"/>
      <c r="F5" s="60" t="s">
        <v>7</v>
      </c>
      <c r="G5" s="60" t="s">
        <v>8</v>
      </c>
      <c r="H5" s="60" t="s">
        <v>9</v>
      </c>
      <c r="I5" s="60" t="s">
        <v>10</v>
      </c>
    </row>
    <row r="6" spans="1:11" s="7" customFormat="1" ht="12">
      <c r="A6" s="117">
        <v>1</v>
      </c>
      <c r="B6" s="118">
        <v>2</v>
      </c>
      <c r="C6" s="118">
        <v>3</v>
      </c>
      <c r="D6" s="118">
        <v>4</v>
      </c>
      <c r="E6" s="118">
        <v>6</v>
      </c>
      <c r="F6" s="118">
        <v>7</v>
      </c>
      <c r="G6" s="118">
        <v>8</v>
      </c>
      <c r="H6" s="118">
        <v>9</v>
      </c>
      <c r="I6" s="118">
        <v>10</v>
      </c>
    </row>
    <row r="7" spans="1:11" ht="42.75">
      <c r="A7" s="119" t="s">
        <v>193</v>
      </c>
      <c r="B7" s="120">
        <v>4000</v>
      </c>
      <c r="C7" s="70">
        <f>C9</f>
        <v>865.29</v>
      </c>
      <c r="D7" s="70">
        <f>D9</f>
        <v>405</v>
      </c>
      <c r="E7" s="187">
        <f>F7+G7+H7+I7</f>
        <v>1122</v>
      </c>
      <c r="F7" s="188">
        <f>F9+F10</f>
        <v>290</v>
      </c>
      <c r="G7" s="188">
        <f>G9+G10</f>
        <v>289</v>
      </c>
      <c r="H7" s="188">
        <f>H9+H10</f>
        <v>377</v>
      </c>
      <c r="I7" s="188">
        <f>I9+I10</f>
        <v>166</v>
      </c>
      <c r="J7" s="121"/>
      <c r="K7" s="121"/>
    </row>
    <row r="8" spans="1:11" ht="15">
      <c r="A8" s="72" t="s">
        <v>194</v>
      </c>
      <c r="B8" s="122" t="s">
        <v>195</v>
      </c>
      <c r="C8" s="73"/>
      <c r="D8" s="73"/>
      <c r="E8" s="73"/>
      <c r="F8" s="73"/>
      <c r="G8" s="73"/>
      <c r="H8" s="73"/>
      <c r="I8" s="73"/>
      <c r="J8" s="121"/>
      <c r="K8" s="121"/>
    </row>
    <row r="9" spans="1:11" ht="30">
      <c r="A9" s="72" t="s">
        <v>196</v>
      </c>
      <c r="B9" s="120">
        <v>4020</v>
      </c>
      <c r="C9" s="73">
        <f ca="1">'ІІІ Рух грошових коштів'!C56</f>
        <v>865.29</v>
      </c>
      <c r="D9" s="73">
        <f ca="1">'ІІІ Рух грошових коштів'!D56</f>
        <v>405</v>
      </c>
      <c r="E9" s="189">
        <f ca="1">F9+G9+H9+I9</f>
        <v>914</v>
      </c>
      <c r="F9" s="190">
        <f ca="1">'ІІІ Рух грошових коштів'!F56-52</f>
        <v>238</v>
      </c>
      <c r="G9" s="190">
        <f ca="1">'ІІІ Рух грошових коштів'!G56-52</f>
        <v>237</v>
      </c>
      <c r="H9" s="190">
        <f ca="1">'ІІІ Рух грошових коштів'!H56-52</f>
        <v>325</v>
      </c>
      <c r="I9" s="190">
        <f ca="1">'ІІІ Рух грошових коштів'!I56-52</f>
        <v>114</v>
      </c>
      <c r="J9" s="121"/>
      <c r="K9" s="121"/>
    </row>
    <row r="10" spans="1:11" ht="45">
      <c r="A10" s="72" t="s">
        <v>197</v>
      </c>
      <c r="B10" s="122">
        <v>4030</v>
      </c>
      <c r="C10" s="73"/>
      <c r="D10" s="73"/>
      <c r="E10" s="189">
        <f>F10+G10+H10+I10</f>
        <v>208</v>
      </c>
      <c r="F10" s="73">
        <v>52</v>
      </c>
      <c r="G10" s="73">
        <v>52</v>
      </c>
      <c r="H10" s="73">
        <v>52</v>
      </c>
      <c r="I10" s="73">
        <v>52</v>
      </c>
    </row>
    <row r="11" spans="1:11" ht="30">
      <c r="A11" s="72" t="s">
        <v>198</v>
      </c>
      <c r="B11" s="120">
        <v>4040</v>
      </c>
      <c r="C11" s="73"/>
      <c r="D11" s="73"/>
      <c r="E11" s="73"/>
      <c r="F11" s="73"/>
      <c r="G11" s="73"/>
      <c r="H11" s="73"/>
      <c r="I11" s="73"/>
    </row>
    <row r="12" spans="1:11" ht="60">
      <c r="A12" s="72" t="s">
        <v>199</v>
      </c>
      <c r="B12" s="122">
        <v>4050</v>
      </c>
      <c r="C12" s="73"/>
      <c r="D12" s="73"/>
      <c r="E12" s="73"/>
      <c r="F12" s="73"/>
      <c r="G12" s="73"/>
      <c r="H12" s="73"/>
      <c r="I12" s="73"/>
    </row>
    <row r="13" spans="1:11" ht="15">
      <c r="A13" s="72" t="s">
        <v>200</v>
      </c>
      <c r="B13" s="123">
        <v>4060</v>
      </c>
      <c r="C13" s="73"/>
      <c r="D13" s="73"/>
      <c r="E13" s="73"/>
      <c r="F13" s="73"/>
      <c r="G13" s="73"/>
      <c r="H13" s="73"/>
      <c r="I13" s="73"/>
    </row>
    <row r="17" spans="1:9" ht="15">
      <c r="A17" s="185" t="s">
        <v>257</v>
      </c>
      <c r="B17" s="81"/>
      <c r="C17" s="232" t="s">
        <v>187</v>
      </c>
      <c r="D17" s="233"/>
      <c r="E17" s="233"/>
      <c r="F17" s="82"/>
      <c r="G17" s="209" t="s">
        <v>254</v>
      </c>
      <c r="H17" s="209"/>
      <c r="I17" s="209"/>
    </row>
    <row r="18" spans="1:9" ht="15">
      <c r="A18" s="54" t="s">
        <v>259</v>
      </c>
      <c r="B18" s="55"/>
      <c r="C18" s="226" t="s">
        <v>189</v>
      </c>
      <c r="D18" s="226"/>
      <c r="E18" s="226"/>
      <c r="F18" s="56"/>
      <c r="G18" s="227" t="s">
        <v>190</v>
      </c>
      <c r="H18" s="227"/>
      <c r="I18" s="227"/>
    </row>
  </sheetData>
  <mergeCells count="7">
    <mergeCell ref="C18:E18"/>
    <mergeCell ref="G18:I18"/>
    <mergeCell ref="G1:I1"/>
    <mergeCell ref="A2:I2"/>
    <mergeCell ref="F4:I4"/>
    <mergeCell ref="C17:E17"/>
    <mergeCell ref="G17:I17"/>
  </mergeCells>
  <phoneticPr fontId="34" type="noConversion"/>
  <pageMargins left="0" right="0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zoomScale="120" workbookViewId="0">
      <selection activeCell="I25" sqref="I25"/>
    </sheetView>
  </sheetViews>
  <sheetFormatPr defaultRowHeight="12.75"/>
  <cols>
    <col min="1" max="1" width="38.28515625" customWidth="1"/>
    <col min="2" max="2" width="14.5703125" customWidth="1"/>
    <col min="3" max="3" width="15" customWidth="1"/>
    <col min="4" max="4" width="15.7109375" customWidth="1"/>
  </cols>
  <sheetData>
    <row r="1" spans="1:4" ht="15.75">
      <c r="A1" s="124"/>
      <c r="B1" s="124"/>
      <c r="D1" s="125" t="s">
        <v>202</v>
      </c>
    </row>
    <row r="2" spans="1:4" ht="15.75">
      <c r="A2" s="228" t="s">
        <v>203</v>
      </c>
      <c r="B2" s="228"/>
      <c r="C2" s="228"/>
      <c r="D2" s="228"/>
    </row>
    <row r="3" spans="1:4" ht="15.75">
      <c r="A3" s="126"/>
      <c r="B3" s="126"/>
      <c r="C3" s="126"/>
      <c r="D3" s="126"/>
    </row>
    <row r="4" spans="1:4" ht="68.25" customHeight="1">
      <c r="A4" s="127" t="s">
        <v>2</v>
      </c>
      <c r="B4" s="116" t="s">
        <v>237</v>
      </c>
      <c r="C4" s="116" t="s">
        <v>204</v>
      </c>
      <c r="D4" s="116" t="s">
        <v>205</v>
      </c>
    </row>
    <row r="5" spans="1:4">
      <c r="A5" s="128">
        <v>1</v>
      </c>
      <c r="B5" s="6">
        <v>2</v>
      </c>
      <c r="C5" s="6">
        <v>3</v>
      </c>
      <c r="D5" s="6">
        <v>5</v>
      </c>
    </row>
    <row r="6" spans="1:4" ht="75" customHeight="1">
      <c r="A6" s="129" t="s">
        <v>206</v>
      </c>
      <c r="B6" s="88">
        <v>75</v>
      </c>
      <c r="C6" s="88">
        <v>77.5</v>
      </c>
      <c r="D6" s="88">
        <v>95</v>
      </c>
    </row>
    <row r="7" spans="1:4" ht="15" customHeight="1">
      <c r="A7" s="130" t="s">
        <v>207</v>
      </c>
      <c r="B7" s="131">
        <v>1</v>
      </c>
      <c r="C7" s="132">
        <v>1</v>
      </c>
      <c r="D7" s="90">
        <v>1</v>
      </c>
    </row>
    <row r="8" spans="1:4" ht="30" customHeight="1">
      <c r="A8" s="130" t="s">
        <v>208</v>
      </c>
      <c r="B8" s="131">
        <v>11</v>
      </c>
      <c r="C8" s="132">
        <v>9.75</v>
      </c>
      <c r="D8" s="90">
        <v>7.5</v>
      </c>
    </row>
    <row r="9" spans="1:4" ht="15" customHeight="1">
      <c r="A9" s="130" t="s">
        <v>209</v>
      </c>
      <c r="B9" s="131">
        <v>63</v>
      </c>
      <c r="C9" s="132">
        <v>66.75</v>
      </c>
      <c r="D9" s="90">
        <v>86.5</v>
      </c>
    </row>
    <row r="10" spans="1:4" ht="29.25" customHeight="1">
      <c r="A10" s="129" t="s">
        <v>210</v>
      </c>
      <c r="B10" s="133">
        <f>B11+B12+B13</f>
        <v>10251.529999999999</v>
      </c>
      <c r="C10" s="133">
        <f>C11+C12+C13</f>
        <v>11544.429999999998</v>
      </c>
      <c r="D10" s="133">
        <f>D11+D12+D13</f>
        <v>15462.1</v>
      </c>
    </row>
    <row r="11" spans="1:4" ht="15" customHeight="1">
      <c r="A11" s="130" t="s">
        <v>207</v>
      </c>
      <c r="B11" s="131">
        <v>308.63</v>
      </c>
      <c r="C11" s="132">
        <v>352.7</v>
      </c>
      <c r="D11" s="134">
        <v>387</v>
      </c>
    </row>
    <row r="12" spans="1:4" ht="30" customHeight="1">
      <c r="A12" s="130" t="s">
        <v>208</v>
      </c>
      <c r="B12" s="131">
        <v>1779.5</v>
      </c>
      <c r="C12" s="132">
        <v>1132.5999999999999</v>
      </c>
      <c r="D12" s="135">
        <v>1242.5999999999999</v>
      </c>
    </row>
    <row r="13" spans="1:4" ht="15" customHeight="1">
      <c r="A13" s="130" t="s">
        <v>209</v>
      </c>
      <c r="B13" s="131">
        <v>8163.4</v>
      </c>
      <c r="C13" s="132">
        <v>10059.129999999999</v>
      </c>
      <c r="D13" s="135">
        <v>13832.5</v>
      </c>
    </row>
    <row r="14" spans="1:4" ht="45" customHeight="1">
      <c r="A14" s="129" t="s">
        <v>211</v>
      </c>
      <c r="B14" s="176">
        <f>B10/B6/6*1000</f>
        <v>22781.177777777775</v>
      </c>
      <c r="C14" s="176">
        <f t="shared" ref="C14:D17" si="0">C10/C6/12*1000</f>
        <v>12413.365591397849</v>
      </c>
      <c r="D14" s="176">
        <f t="shared" si="0"/>
        <v>13563.245614035088</v>
      </c>
    </row>
    <row r="15" spans="1:4" ht="15" customHeight="1">
      <c r="A15" s="130" t="s">
        <v>207</v>
      </c>
      <c r="B15" s="135">
        <f>B11/B7/12*1000</f>
        <v>25719.166666666668</v>
      </c>
      <c r="C15" s="135">
        <f t="shared" si="0"/>
        <v>29391.666666666664</v>
      </c>
      <c r="D15" s="135">
        <f t="shared" si="0"/>
        <v>32250</v>
      </c>
    </row>
    <row r="16" spans="1:4" ht="30" customHeight="1">
      <c r="A16" s="130" t="s">
        <v>208</v>
      </c>
      <c r="B16" s="135">
        <f>B12/B8/12*1000</f>
        <v>13481.060606060608</v>
      </c>
      <c r="C16" s="135">
        <f t="shared" si="0"/>
        <v>9680.341880341879</v>
      </c>
      <c r="D16" s="135">
        <f t="shared" si="0"/>
        <v>13806.666666666664</v>
      </c>
    </row>
    <row r="17" spans="1:5" ht="15" customHeight="1">
      <c r="A17" s="130" t="s">
        <v>209</v>
      </c>
      <c r="B17" s="135">
        <f>B13/B9/12*1000</f>
        <v>10798.14814814815</v>
      </c>
      <c r="C17" s="135">
        <f t="shared" si="0"/>
        <v>12558.214731585516</v>
      </c>
      <c r="D17" s="135">
        <f t="shared" si="0"/>
        <v>13326.107899807321</v>
      </c>
    </row>
    <row r="18" spans="1:5" ht="30" customHeight="1">
      <c r="A18" s="129" t="s">
        <v>212</v>
      </c>
      <c r="B18" s="133">
        <f>B19+B20+B21</f>
        <v>12457.300000000001</v>
      </c>
      <c r="C18" s="133">
        <f>C19+C20+C21</f>
        <v>14084.2</v>
      </c>
      <c r="D18" s="133">
        <f>D19+D20+D21</f>
        <v>18863.760000000002</v>
      </c>
    </row>
    <row r="19" spans="1:5" ht="15" customHeight="1">
      <c r="A19" s="130" t="s">
        <v>207</v>
      </c>
      <c r="B19" s="131">
        <v>376.52</v>
      </c>
      <c r="C19" s="132">
        <v>430.3</v>
      </c>
      <c r="D19" s="135">
        <v>472.14</v>
      </c>
    </row>
    <row r="20" spans="1:5" ht="30" customHeight="1">
      <c r="A20" s="130" t="s">
        <v>208</v>
      </c>
      <c r="B20" s="131">
        <v>2170.9899999999998</v>
      </c>
      <c r="C20" s="132">
        <v>1381.8</v>
      </c>
      <c r="D20" s="135">
        <v>1515.97</v>
      </c>
    </row>
    <row r="21" spans="1:5" ht="15" customHeight="1">
      <c r="A21" s="130" t="s">
        <v>209</v>
      </c>
      <c r="B21" s="131">
        <v>9909.7900000000009</v>
      </c>
      <c r="C21" s="132">
        <v>12272.1</v>
      </c>
      <c r="D21" s="135">
        <v>16875.650000000001</v>
      </c>
    </row>
    <row r="22" spans="1:5" ht="45" customHeight="1">
      <c r="A22" s="129" t="s">
        <v>213</v>
      </c>
      <c r="B22" s="176">
        <f>B18/B6/6*1000</f>
        <v>27682.888888888894</v>
      </c>
      <c r="C22" s="176">
        <f t="shared" ref="C22:D25" si="1">C18/C6/12*1000</f>
        <v>15144.301075268819</v>
      </c>
      <c r="D22" s="176">
        <f t="shared" si="1"/>
        <v>16547.157894736843</v>
      </c>
    </row>
    <row r="23" spans="1:5" ht="15" customHeight="1">
      <c r="A23" s="130" t="s">
        <v>207</v>
      </c>
      <c r="B23" s="134">
        <f>B19/B7/12*1000</f>
        <v>31376.666666666664</v>
      </c>
      <c r="C23" s="134">
        <f t="shared" si="1"/>
        <v>35858.333333333336</v>
      </c>
      <c r="D23" s="134">
        <f t="shared" si="1"/>
        <v>39345</v>
      </c>
    </row>
    <row r="24" spans="1:5" ht="30" customHeight="1">
      <c r="A24" s="130" t="s">
        <v>208</v>
      </c>
      <c r="B24" s="134">
        <f>B20/B8/12*1000</f>
        <v>16446.893939393936</v>
      </c>
      <c r="C24" s="134">
        <f t="shared" si="1"/>
        <v>11810.256410256408</v>
      </c>
      <c r="D24" s="134">
        <f t="shared" si="1"/>
        <v>16844.111111111109</v>
      </c>
    </row>
    <row r="25" spans="1:5" ht="15" customHeight="1">
      <c r="A25" s="130" t="s">
        <v>209</v>
      </c>
      <c r="B25" s="134">
        <f>B21/B9/12*1000</f>
        <v>13108.187830687832</v>
      </c>
      <c r="C25" s="134">
        <f t="shared" si="1"/>
        <v>15320.973782771536</v>
      </c>
      <c r="D25" s="134">
        <f t="shared" si="1"/>
        <v>16257.851637764932</v>
      </c>
    </row>
    <row r="30" spans="1:5" ht="15" customHeight="1">
      <c r="A30" s="185" t="s">
        <v>104</v>
      </c>
      <c r="B30" s="136" t="s">
        <v>187</v>
      </c>
      <c r="C30" s="226" t="s">
        <v>254</v>
      </c>
      <c r="D30" s="226"/>
      <c r="E30" s="55"/>
    </row>
    <row r="31" spans="1:5" ht="15">
      <c r="A31" s="54" t="s">
        <v>201</v>
      </c>
      <c r="B31" s="137" t="s">
        <v>189</v>
      </c>
      <c r="C31" s="227" t="s">
        <v>190</v>
      </c>
      <c r="D31" s="227"/>
      <c r="E31" s="58"/>
    </row>
  </sheetData>
  <mergeCells count="3">
    <mergeCell ref="A2:D2"/>
    <mergeCell ref="C30:D30"/>
    <mergeCell ref="C31:D31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Титульний лист</vt:lpstr>
      <vt:lpstr>І Фін результат</vt:lpstr>
      <vt:lpstr>ІІ Розр з бюджетом</vt:lpstr>
      <vt:lpstr>ІІІ Рух грошових коштів</vt:lpstr>
      <vt:lpstr>ІV Кап інвестиції</vt:lpstr>
      <vt:lpstr>V 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2021-03-29T13:27:02Z</cp:lastPrinted>
  <dcterms:created xsi:type="dcterms:W3CDTF">2020-09-09T09:00:44Z</dcterms:created>
  <dcterms:modified xsi:type="dcterms:W3CDTF">2021-04-26T10:01:48Z</dcterms:modified>
</cp:coreProperties>
</file>